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atej.rezac\Desktop\NMDC_I_VV_Oprava dodatečky\Připraveno\D.1.1 + rekapitulace cele stavby\"/>
    </mc:Choice>
  </mc:AlternateContent>
  <bookViews>
    <workbookView xWindow="0" yWindow="0" windowWidth="13035" windowHeight="8955" tabRatio="902" activeTab="10"/>
  </bookViews>
  <sheets>
    <sheet name="Rekapitulace stavby" sheetId="1" r:id="rId1"/>
    <sheet name="VON - Vedlejší a ostatní ..." sheetId="2" r:id="rId2"/>
    <sheet name="SO 01 - D.1.1 - Architekt..." sheetId="3" r:id="rId3"/>
    <sheet name="SO 01 - D.1.4.1 - Zdravot..." sheetId="4" r:id="rId4"/>
    <sheet name="SO 01 - D.1.4.2 - Vzducho..." sheetId="5" r:id="rId5"/>
    <sheet name="SO 01 - D.1.4.3 - Zařízen..." sheetId="6" r:id="rId6"/>
    <sheet name="SO 01 - D.1.4.5 - Silnopr..." sheetId="7" r:id="rId7"/>
    <sheet name="SO 01 - D.1.4.7 - Zařízen..." sheetId="8" r:id="rId8"/>
    <sheet name="IO 01 - Výměna části areá..." sheetId="10" r:id="rId9"/>
    <sheet name="IO 02 - Výměna části areá..." sheetId="11" r:id="rId10"/>
    <sheet name="Pokyny pro vyplnění" sheetId="12" r:id="rId11"/>
  </sheets>
  <definedNames>
    <definedName name="_xlnm._FilterDatabase" localSheetId="8" hidden="1">'IO 01 - Výměna části areá...'!$C$82:$K$82</definedName>
    <definedName name="_xlnm._FilterDatabase" localSheetId="9" hidden="1">'IO 02 - Výměna části areá...'!$C$82:$K$82</definedName>
    <definedName name="_xlnm._FilterDatabase" localSheetId="2" hidden="1">'SO 01 - D.1.1 - Architekt...'!$C$109:$K$109</definedName>
    <definedName name="_xlnm._FilterDatabase" localSheetId="3" hidden="1">'SO 01 - D.1.4.1 - Zdravot...'!$C$82:$K$82</definedName>
    <definedName name="_xlnm._FilterDatabase" localSheetId="4" hidden="1">'SO 01 - D.1.4.2 - Vzducho...'!$C$82:$K$82</definedName>
    <definedName name="_xlnm._FilterDatabase" localSheetId="5" hidden="1">'SO 01 - D.1.4.3 - Zařízen...'!$C$82:$K$82</definedName>
    <definedName name="_xlnm._FilterDatabase" localSheetId="6" hidden="1">'SO 01 - D.1.4.5 - Silnopr...'!$C$82:$K$82</definedName>
    <definedName name="_xlnm._FilterDatabase" localSheetId="7" hidden="1">'SO 01 - D.1.4.7 - Zařízen...'!$C$82:$K$82</definedName>
    <definedName name="_xlnm._FilterDatabase" localSheetId="1" hidden="1">'VON - Vedlejší a ostatní ...'!$C$78:$K$78</definedName>
    <definedName name="_xlnm.Print_Titles" localSheetId="8">'IO 01 - Výměna části areá...'!$82:$82</definedName>
    <definedName name="_xlnm.Print_Titles" localSheetId="9">'IO 02 - Výměna části areá...'!$82:$82</definedName>
    <definedName name="_xlnm.Print_Titles" localSheetId="0">'Rekapitulace stavby'!$49:$49</definedName>
    <definedName name="_xlnm.Print_Titles" localSheetId="2">'SO 01 - D.1.1 - Architekt...'!$109:$109</definedName>
    <definedName name="_xlnm.Print_Titles" localSheetId="3">'SO 01 - D.1.4.1 - Zdravot...'!$82:$82</definedName>
    <definedName name="_xlnm.Print_Titles" localSheetId="4">'SO 01 - D.1.4.2 - Vzducho...'!$82:$82</definedName>
    <definedName name="_xlnm.Print_Titles" localSheetId="5">'SO 01 - D.1.4.3 - Zařízen...'!$82:$82</definedName>
    <definedName name="_xlnm.Print_Titles" localSheetId="6">'SO 01 - D.1.4.5 - Silnopr...'!$82:$82</definedName>
    <definedName name="_xlnm.Print_Titles" localSheetId="7">'SO 01 - D.1.4.7 - Zařízen...'!$82:$82</definedName>
    <definedName name="_xlnm.Print_Titles" localSheetId="1">'VON - Vedlejší a ostatní ...'!$78:$78</definedName>
    <definedName name="_xlnm.Print_Area" localSheetId="8">'IO 01 - Výměna části areá...'!$C$4:$J$38,'IO 01 - Výměna části areá...'!$C$44:$J$62,'IO 01 - Výměna části areá...'!$C$68:$K$85</definedName>
    <definedName name="_xlnm.Print_Area" localSheetId="9">'IO 02 - Výměna části areá...'!$C$4:$J$38,'IO 02 - Výměna části areá...'!$C$44:$J$62,'IO 02 - Výměna části areá...'!$C$68:$K$85</definedName>
    <definedName name="_xlnm.Print_Area" localSheetId="10">'Pokyny pro vyplnění'!$B$2:$K$69,'Pokyny pro vyplnění'!$B$72:$K$116,'Pokyny pro vyplnění'!$B$119:$K$188,'Pokyny pro vyplnění'!$B$192:$K$212</definedName>
    <definedName name="_xlnm.Print_Area" localSheetId="0">'Rekapitulace stavby'!$D$4:$AO$33,'Rekapitulace stavby'!$C$39:$AQ$64</definedName>
    <definedName name="_xlnm.Print_Area" localSheetId="2">'SO 01 - D.1.1 - Architekt...'!$C$4:$J$38,'SO 01 - D.1.1 - Architekt...'!$C$44:$J$89,'SO 01 - D.1.1 - Architekt...'!$C$95:$K$1372</definedName>
    <definedName name="_xlnm.Print_Area" localSheetId="3">'SO 01 - D.1.4.1 - Zdravot...'!$C$4:$J$38,'SO 01 - D.1.4.1 - Zdravot...'!$C$44:$J$62,'SO 01 - D.1.4.1 - Zdravot...'!$C$68:$K$85</definedName>
    <definedName name="_xlnm.Print_Area" localSheetId="4">'SO 01 - D.1.4.2 - Vzducho...'!$C$4:$J$38,'SO 01 - D.1.4.2 - Vzducho...'!$C$44:$J$62,'SO 01 - D.1.4.2 - Vzducho...'!$C$68:$K$85</definedName>
    <definedName name="_xlnm.Print_Area" localSheetId="5">'SO 01 - D.1.4.3 - Zařízen...'!$C$4:$J$38,'SO 01 - D.1.4.3 - Zařízen...'!$C$44:$J$62,'SO 01 - D.1.4.3 - Zařízen...'!$C$68:$K$85</definedName>
    <definedName name="_xlnm.Print_Area" localSheetId="6">'SO 01 - D.1.4.5 - Silnopr...'!$C$4:$J$38,'SO 01 - D.1.4.5 - Silnopr...'!$C$44:$J$62,'SO 01 - D.1.4.5 - Silnopr...'!$C$68:$K$85</definedName>
    <definedName name="_xlnm.Print_Area" localSheetId="7">'SO 01 - D.1.4.7 - Zařízen...'!$C$4:$J$38,'SO 01 - D.1.4.7 - Zařízen...'!$C$44:$J$62,'SO 01 - D.1.4.7 - Zařízen...'!$C$68:$K$85</definedName>
    <definedName name="_xlnm.Print_Area" localSheetId="1">'VON - Vedlejší a ostatní ...'!$C$4:$J$36,'VON - Vedlejší a ostatní ...'!$C$42:$J$60,'VON - Vedlejší a ostatní ...'!$C$66:$K$133</definedName>
  </definedNames>
  <calcPr calcId="162913" iterateCount="1"/>
</workbook>
</file>

<file path=xl/calcChain.xml><?xml version="1.0" encoding="utf-8"?>
<calcChain xmlns="http://schemas.openxmlformats.org/spreadsheetml/2006/main">
  <c r="E7" i="11" l="1"/>
  <c r="E71" i="11" s="1"/>
  <c r="J14" i="11"/>
  <c r="J77" i="11" s="1"/>
  <c r="E51" i="11"/>
  <c r="F53" i="11"/>
  <c r="F55" i="11"/>
  <c r="J55" i="11"/>
  <c r="F56" i="11"/>
  <c r="E75" i="11"/>
  <c r="F77" i="11"/>
  <c r="F79" i="11"/>
  <c r="J79" i="11"/>
  <c r="F80" i="11"/>
  <c r="J85" i="11"/>
  <c r="BE85" i="11" s="1"/>
  <c r="P85" i="11"/>
  <c r="P84" i="11" s="1"/>
  <c r="P83" i="11" s="1"/>
  <c r="AU63" i="1" s="1"/>
  <c r="R85" i="11"/>
  <c r="R84" i="11" s="1"/>
  <c r="R83" i="11" s="1"/>
  <c r="T85" i="11"/>
  <c r="T84" i="11" s="1"/>
  <c r="T83" i="11" s="1"/>
  <c r="BF85" i="11"/>
  <c r="J33" i="11" s="1"/>
  <c r="AW63" i="1" s="1"/>
  <c r="BG85" i="11"/>
  <c r="F34" i="11" s="1"/>
  <c r="BB63" i="1" s="1"/>
  <c r="BH85" i="11"/>
  <c r="F35" i="11" s="1"/>
  <c r="BC63" i="1" s="1"/>
  <c r="BI85" i="11"/>
  <c r="F36" i="11" s="1"/>
  <c r="BD63" i="1" s="1"/>
  <c r="BK85" i="11"/>
  <c r="BK84" i="11" s="1"/>
  <c r="J84" i="11" s="1"/>
  <c r="J61" i="11" s="1"/>
  <c r="E7" i="10"/>
  <c r="E47" i="10" s="1"/>
  <c r="J14" i="10"/>
  <c r="J77" i="10" s="1"/>
  <c r="E51" i="10"/>
  <c r="F53" i="10"/>
  <c r="F55" i="10"/>
  <c r="J55" i="10"/>
  <c r="F56" i="10"/>
  <c r="E75" i="10"/>
  <c r="F77" i="10"/>
  <c r="F79" i="10"/>
  <c r="J79" i="10"/>
  <c r="F80" i="10"/>
  <c r="R84" i="10"/>
  <c r="R83" i="10" s="1"/>
  <c r="J85" i="10"/>
  <c r="P85" i="10"/>
  <c r="P84" i="10" s="1"/>
  <c r="P83" i="10" s="1"/>
  <c r="AU62" i="1" s="1"/>
  <c r="R85" i="10"/>
  <c r="T85" i="10"/>
  <c r="T84" i="10" s="1"/>
  <c r="T83" i="10" s="1"/>
  <c r="BE85" i="10"/>
  <c r="J32" i="10" s="1"/>
  <c r="AV62" i="1" s="1"/>
  <c r="BF85" i="10"/>
  <c r="F33" i="10" s="1"/>
  <c r="BA62" i="1" s="1"/>
  <c r="BG85" i="10"/>
  <c r="F34" i="10" s="1"/>
  <c r="BB62" i="1" s="1"/>
  <c r="BH85" i="10"/>
  <c r="F35" i="10" s="1"/>
  <c r="BC62" i="1" s="1"/>
  <c r="BI85" i="10"/>
  <c r="F36" i="10" s="1"/>
  <c r="BD62" i="1" s="1"/>
  <c r="BK85" i="10"/>
  <c r="BK84" i="10" s="1"/>
  <c r="E7" i="8"/>
  <c r="E47" i="8" s="1"/>
  <c r="J14" i="8"/>
  <c r="J77" i="8" s="1"/>
  <c r="E51" i="8"/>
  <c r="F53" i="8"/>
  <c r="F55" i="8"/>
  <c r="J55" i="8"/>
  <c r="F56" i="8"/>
  <c r="E75" i="8"/>
  <c r="F77" i="8"/>
  <c r="F79" i="8"/>
  <c r="J79" i="8"/>
  <c r="F80" i="8"/>
  <c r="R84" i="8"/>
  <c r="R83" i="8" s="1"/>
  <c r="J85" i="8"/>
  <c r="P85" i="8"/>
  <c r="P84" i="8" s="1"/>
  <c r="P83" i="8" s="1"/>
  <c r="AU60" i="1" s="1"/>
  <c r="R85" i="8"/>
  <c r="T85" i="8"/>
  <c r="T84" i="8" s="1"/>
  <c r="T83" i="8" s="1"/>
  <c r="BE85" i="8"/>
  <c r="J32" i="8" s="1"/>
  <c r="AV60" i="1" s="1"/>
  <c r="BF85" i="8"/>
  <c r="F33" i="8" s="1"/>
  <c r="BA60" i="1" s="1"/>
  <c r="BG85" i="8"/>
  <c r="F34" i="8" s="1"/>
  <c r="BB60" i="1" s="1"/>
  <c r="BH85" i="8"/>
  <c r="F35" i="8" s="1"/>
  <c r="BC60" i="1" s="1"/>
  <c r="BI85" i="8"/>
  <c r="F36" i="8" s="1"/>
  <c r="BD60" i="1" s="1"/>
  <c r="BK85" i="8"/>
  <c r="BK84" i="8" s="1"/>
  <c r="E7" i="7"/>
  <c r="E47" i="7" s="1"/>
  <c r="J14" i="7"/>
  <c r="J53" i="7" s="1"/>
  <c r="E51" i="7"/>
  <c r="F53" i="7"/>
  <c r="F55" i="7"/>
  <c r="J55" i="7"/>
  <c r="F56" i="7"/>
  <c r="E75" i="7"/>
  <c r="F77" i="7"/>
  <c r="F79" i="7"/>
  <c r="J79" i="7"/>
  <c r="F80" i="7"/>
  <c r="J85" i="7"/>
  <c r="P85" i="7"/>
  <c r="P84" i="7" s="1"/>
  <c r="P83" i="7" s="1"/>
  <c r="AU59" i="1" s="1"/>
  <c r="R85" i="7"/>
  <c r="R84" i="7" s="1"/>
  <c r="R83" i="7" s="1"/>
  <c r="T85" i="7"/>
  <c r="T84" i="7" s="1"/>
  <c r="T83" i="7" s="1"/>
  <c r="BE85" i="7"/>
  <c r="J32" i="7" s="1"/>
  <c r="AV59" i="1" s="1"/>
  <c r="BF85" i="7"/>
  <c r="J33" i="7" s="1"/>
  <c r="AW59" i="1" s="1"/>
  <c r="BG85" i="7"/>
  <c r="F34" i="7" s="1"/>
  <c r="BB59" i="1" s="1"/>
  <c r="BH85" i="7"/>
  <c r="F35" i="7" s="1"/>
  <c r="BC59" i="1" s="1"/>
  <c r="BI85" i="7"/>
  <c r="F36" i="7" s="1"/>
  <c r="BD59" i="1" s="1"/>
  <c r="BK85" i="7"/>
  <c r="BK84" i="7" s="1"/>
  <c r="E7" i="6"/>
  <c r="E71" i="6" s="1"/>
  <c r="J14" i="6"/>
  <c r="J77" i="6" s="1"/>
  <c r="E51" i="6"/>
  <c r="F53" i="6"/>
  <c r="F55" i="6"/>
  <c r="J55" i="6"/>
  <c r="F56" i="6"/>
  <c r="E75" i="6"/>
  <c r="F77" i="6"/>
  <c r="F79" i="6"/>
  <c r="J79" i="6"/>
  <c r="F80" i="6"/>
  <c r="J85" i="6"/>
  <c r="BE85" i="6" s="1"/>
  <c r="P85" i="6"/>
  <c r="P84" i="6" s="1"/>
  <c r="P83" i="6" s="1"/>
  <c r="AU58" i="1" s="1"/>
  <c r="R85" i="6"/>
  <c r="R84" i="6" s="1"/>
  <c r="R83" i="6" s="1"/>
  <c r="T85" i="6"/>
  <c r="T84" i="6" s="1"/>
  <c r="T83" i="6" s="1"/>
  <c r="BF85" i="6"/>
  <c r="J33" i="6" s="1"/>
  <c r="AW58" i="1" s="1"/>
  <c r="BG85" i="6"/>
  <c r="F34" i="6" s="1"/>
  <c r="BB58" i="1" s="1"/>
  <c r="BH85" i="6"/>
  <c r="F35" i="6" s="1"/>
  <c r="BC58" i="1" s="1"/>
  <c r="BI85" i="6"/>
  <c r="F36" i="6" s="1"/>
  <c r="BD58" i="1" s="1"/>
  <c r="BK85" i="6"/>
  <c r="BK84" i="6" s="1"/>
  <c r="E7" i="5"/>
  <c r="E47" i="5" s="1"/>
  <c r="J14" i="5"/>
  <c r="J77" i="5" s="1"/>
  <c r="E51" i="5"/>
  <c r="F53" i="5"/>
  <c r="F55" i="5"/>
  <c r="J55" i="5"/>
  <c r="F56" i="5"/>
  <c r="E75" i="5"/>
  <c r="F77" i="5"/>
  <c r="F79" i="5"/>
  <c r="J79" i="5"/>
  <c r="F80" i="5"/>
  <c r="P84" i="5"/>
  <c r="P83" i="5" s="1"/>
  <c r="AU57" i="1" s="1"/>
  <c r="J85" i="5"/>
  <c r="P85" i="5"/>
  <c r="R85" i="5"/>
  <c r="R84" i="5" s="1"/>
  <c r="R83" i="5" s="1"/>
  <c r="T85" i="5"/>
  <c r="T84" i="5" s="1"/>
  <c r="T83" i="5" s="1"/>
  <c r="BE85" i="5"/>
  <c r="J32" i="5" s="1"/>
  <c r="AV57" i="1" s="1"/>
  <c r="BF85" i="5"/>
  <c r="J33" i="5" s="1"/>
  <c r="AW57" i="1" s="1"/>
  <c r="BG85" i="5"/>
  <c r="F34" i="5" s="1"/>
  <c r="BB57" i="1" s="1"/>
  <c r="BH85" i="5"/>
  <c r="F35" i="5" s="1"/>
  <c r="BC57" i="1" s="1"/>
  <c r="BI85" i="5"/>
  <c r="F36" i="5" s="1"/>
  <c r="BD57" i="1" s="1"/>
  <c r="BK85" i="5"/>
  <c r="BK84" i="5" s="1"/>
  <c r="E7" i="4"/>
  <c r="E71" i="4" s="1"/>
  <c r="J14" i="4"/>
  <c r="J53" i="4" s="1"/>
  <c r="E51" i="4"/>
  <c r="F53" i="4"/>
  <c r="F55" i="4"/>
  <c r="J55" i="4"/>
  <c r="F56" i="4"/>
  <c r="E75" i="4"/>
  <c r="F77" i="4"/>
  <c r="F79" i="4"/>
  <c r="J79" i="4"/>
  <c r="F80" i="4"/>
  <c r="J85" i="4"/>
  <c r="BE85" i="4" s="1"/>
  <c r="P85" i="4"/>
  <c r="P84" i="4" s="1"/>
  <c r="P83" i="4" s="1"/>
  <c r="AU56" i="1" s="1"/>
  <c r="R85" i="4"/>
  <c r="R84" i="4" s="1"/>
  <c r="R83" i="4" s="1"/>
  <c r="T85" i="4"/>
  <c r="T84" i="4" s="1"/>
  <c r="T83" i="4" s="1"/>
  <c r="BF85" i="4"/>
  <c r="J33" i="4" s="1"/>
  <c r="AW56" i="1" s="1"/>
  <c r="BG85" i="4"/>
  <c r="F34" i="4" s="1"/>
  <c r="BB56" i="1" s="1"/>
  <c r="BH85" i="4"/>
  <c r="F35" i="4" s="1"/>
  <c r="BC56" i="1" s="1"/>
  <c r="BI85" i="4"/>
  <c r="F36" i="4" s="1"/>
  <c r="BD56" i="1" s="1"/>
  <c r="BK85" i="4"/>
  <c r="BK84" i="4" s="1"/>
  <c r="E7" i="3"/>
  <c r="E98" i="3" s="1"/>
  <c r="J14" i="3"/>
  <c r="J53" i="3" s="1"/>
  <c r="E51" i="3"/>
  <c r="F53" i="3"/>
  <c r="F55" i="3"/>
  <c r="J55" i="3"/>
  <c r="F56" i="3"/>
  <c r="E102" i="3"/>
  <c r="F104" i="3"/>
  <c r="F106" i="3"/>
  <c r="J106" i="3"/>
  <c r="F107" i="3"/>
  <c r="J113" i="3"/>
  <c r="P113" i="3"/>
  <c r="R113" i="3"/>
  <c r="T113" i="3"/>
  <c r="BE113" i="3"/>
  <c r="BF113" i="3"/>
  <c r="BG113" i="3"/>
  <c r="BH113" i="3"/>
  <c r="BI113" i="3"/>
  <c r="BK113" i="3"/>
  <c r="J117" i="3"/>
  <c r="BE117" i="3" s="1"/>
  <c r="P117" i="3"/>
  <c r="R117" i="3"/>
  <c r="T117" i="3"/>
  <c r="BF117" i="3"/>
  <c r="BG117" i="3"/>
  <c r="BH117" i="3"/>
  <c r="BI117" i="3"/>
  <c r="BK117" i="3"/>
  <c r="J121" i="3"/>
  <c r="BE121" i="3" s="1"/>
  <c r="P121" i="3"/>
  <c r="R121" i="3"/>
  <c r="T121" i="3"/>
  <c r="BF121" i="3"/>
  <c r="BG121" i="3"/>
  <c r="BH121" i="3"/>
  <c r="BI121" i="3"/>
  <c r="BK121" i="3"/>
  <c r="J122" i="3"/>
  <c r="BE122" i="3" s="1"/>
  <c r="P122" i="3"/>
  <c r="R122" i="3"/>
  <c r="T122" i="3"/>
  <c r="BF122" i="3"/>
  <c r="BG122" i="3"/>
  <c r="BH122" i="3"/>
  <c r="BI122" i="3"/>
  <c r="BK122" i="3"/>
  <c r="J123" i="3"/>
  <c r="P123" i="3"/>
  <c r="R123" i="3"/>
  <c r="T123" i="3"/>
  <c r="BE123" i="3"/>
  <c r="BF123" i="3"/>
  <c r="BG123" i="3"/>
  <c r="BH123" i="3"/>
  <c r="BI123" i="3"/>
  <c r="BK123" i="3"/>
  <c r="J127" i="3"/>
  <c r="P127" i="3"/>
  <c r="R127" i="3"/>
  <c r="T127" i="3"/>
  <c r="BE127" i="3"/>
  <c r="BF127" i="3"/>
  <c r="BG127" i="3"/>
  <c r="BH127" i="3"/>
  <c r="BI127" i="3"/>
  <c r="BK127" i="3"/>
  <c r="J128" i="3"/>
  <c r="BE128" i="3" s="1"/>
  <c r="P128" i="3"/>
  <c r="R128" i="3"/>
  <c r="T128" i="3"/>
  <c r="BF128" i="3"/>
  <c r="BG128" i="3"/>
  <c r="BH128" i="3"/>
  <c r="BI128" i="3"/>
  <c r="BK128" i="3"/>
  <c r="J131" i="3"/>
  <c r="BE131" i="3" s="1"/>
  <c r="P131" i="3"/>
  <c r="R131" i="3"/>
  <c r="T131" i="3"/>
  <c r="BF131" i="3"/>
  <c r="BG131" i="3"/>
  <c r="BH131" i="3"/>
  <c r="BI131" i="3"/>
  <c r="BK131" i="3"/>
  <c r="J134" i="3"/>
  <c r="P134" i="3"/>
  <c r="R134" i="3"/>
  <c r="T134" i="3"/>
  <c r="BE134" i="3"/>
  <c r="BF134" i="3"/>
  <c r="BG134" i="3"/>
  <c r="BH134" i="3"/>
  <c r="BI134" i="3"/>
  <c r="BK134" i="3"/>
  <c r="J138" i="3"/>
  <c r="P138" i="3"/>
  <c r="R138" i="3"/>
  <c r="T138" i="3"/>
  <c r="BE138" i="3"/>
  <c r="BF138" i="3"/>
  <c r="BG138" i="3"/>
  <c r="BH138" i="3"/>
  <c r="BI138" i="3"/>
  <c r="BK138" i="3"/>
  <c r="J139" i="3"/>
  <c r="BE139" i="3" s="1"/>
  <c r="P139" i="3"/>
  <c r="R139" i="3"/>
  <c r="T139" i="3"/>
  <c r="BF139" i="3"/>
  <c r="BG139" i="3"/>
  <c r="BH139" i="3"/>
  <c r="BI139" i="3"/>
  <c r="BK139" i="3"/>
  <c r="J140" i="3"/>
  <c r="P140" i="3"/>
  <c r="R140" i="3"/>
  <c r="T140" i="3"/>
  <c r="BE140" i="3"/>
  <c r="BF140" i="3"/>
  <c r="BG140" i="3"/>
  <c r="BH140" i="3"/>
  <c r="BI140" i="3"/>
  <c r="BK140" i="3"/>
  <c r="J141" i="3"/>
  <c r="P141" i="3"/>
  <c r="R141" i="3"/>
  <c r="T141" i="3"/>
  <c r="BE141" i="3"/>
  <c r="BF141" i="3"/>
  <c r="BG141" i="3"/>
  <c r="BH141" i="3"/>
  <c r="BI141" i="3"/>
  <c r="BK141" i="3"/>
  <c r="J142" i="3"/>
  <c r="P142" i="3"/>
  <c r="R142" i="3"/>
  <c r="T142" i="3"/>
  <c r="BE142" i="3"/>
  <c r="BF142" i="3"/>
  <c r="BG142" i="3"/>
  <c r="BH142" i="3"/>
  <c r="BI142" i="3"/>
  <c r="BK142" i="3"/>
  <c r="J143" i="3"/>
  <c r="BE143" i="3" s="1"/>
  <c r="P143" i="3"/>
  <c r="R143" i="3"/>
  <c r="T143" i="3"/>
  <c r="BF143" i="3"/>
  <c r="BG143" i="3"/>
  <c r="BH143" i="3"/>
  <c r="BI143" i="3"/>
  <c r="BK143" i="3"/>
  <c r="J144" i="3"/>
  <c r="P144" i="3"/>
  <c r="R144" i="3"/>
  <c r="T144" i="3"/>
  <c r="BE144" i="3"/>
  <c r="BF144" i="3"/>
  <c r="BG144" i="3"/>
  <c r="BH144" i="3"/>
  <c r="BI144" i="3"/>
  <c r="BK144" i="3"/>
  <c r="J145" i="3"/>
  <c r="P145" i="3"/>
  <c r="R145" i="3"/>
  <c r="T145" i="3"/>
  <c r="BE145" i="3"/>
  <c r="BF145" i="3"/>
  <c r="BG145" i="3"/>
  <c r="BH145" i="3"/>
  <c r="BI145" i="3"/>
  <c r="BK145" i="3"/>
  <c r="J146" i="3"/>
  <c r="P146" i="3"/>
  <c r="R146" i="3"/>
  <c r="T146" i="3"/>
  <c r="BE146" i="3"/>
  <c r="BF146" i="3"/>
  <c r="BG146" i="3"/>
  <c r="BH146" i="3"/>
  <c r="BI146" i="3"/>
  <c r="BK146" i="3"/>
  <c r="J147" i="3"/>
  <c r="BE147" i="3" s="1"/>
  <c r="P147" i="3"/>
  <c r="R147" i="3"/>
  <c r="T147" i="3"/>
  <c r="BF147" i="3"/>
  <c r="BG147" i="3"/>
  <c r="BH147" i="3"/>
  <c r="BI147" i="3"/>
  <c r="BK147" i="3"/>
  <c r="J148" i="3"/>
  <c r="P148" i="3"/>
  <c r="R148" i="3"/>
  <c r="T148" i="3"/>
  <c r="BE148" i="3"/>
  <c r="BF148" i="3"/>
  <c r="BG148" i="3"/>
  <c r="BH148" i="3"/>
  <c r="BI148" i="3"/>
  <c r="BK148" i="3"/>
  <c r="J149" i="3"/>
  <c r="P149" i="3"/>
  <c r="R149" i="3"/>
  <c r="T149" i="3"/>
  <c r="BE149" i="3"/>
  <c r="BF149" i="3"/>
  <c r="BG149" i="3"/>
  <c r="BH149" i="3"/>
  <c r="BI149" i="3"/>
  <c r="BK149" i="3"/>
  <c r="J151" i="3"/>
  <c r="P151" i="3"/>
  <c r="R151" i="3"/>
  <c r="T151" i="3"/>
  <c r="BE151" i="3"/>
  <c r="BF151" i="3"/>
  <c r="BG151" i="3"/>
  <c r="BH151" i="3"/>
  <c r="BI151" i="3"/>
  <c r="BK151" i="3"/>
  <c r="J154" i="3"/>
  <c r="BE154" i="3" s="1"/>
  <c r="P154" i="3"/>
  <c r="R154" i="3"/>
  <c r="T154" i="3"/>
  <c r="BF154" i="3"/>
  <c r="BG154" i="3"/>
  <c r="BH154" i="3"/>
  <c r="BI154" i="3"/>
  <c r="BK154" i="3"/>
  <c r="J157" i="3"/>
  <c r="P157" i="3"/>
  <c r="R157" i="3"/>
  <c r="T157" i="3"/>
  <c r="BE157" i="3"/>
  <c r="BF157" i="3"/>
  <c r="BG157" i="3"/>
  <c r="BH157" i="3"/>
  <c r="BI157" i="3"/>
  <c r="BK157" i="3"/>
  <c r="J158" i="3"/>
  <c r="P158" i="3"/>
  <c r="R158" i="3"/>
  <c r="T158" i="3"/>
  <c r="BE158" i="3"/>
  <c r="BF158" i="3"/>
  <c r="BG158" i="3"/>
  <c r="BH158" i="3"/>
  <c r="BI158" i="3"/>
  <c r="BK158" i="3"/>
  <c r="J160" i="3"/>
  <c r="P160" i="3"/>
  <c r="R160" i="3"/>
  <c r="T160" i="3"/>
  <c r="BE160" i="3"/>
  <c r="BF160" i="3"/>
  <c r="BG160" i="3"/>
  <c r="BH160" i="3"/>
  <c r="BI160" i="3"/>
  <c r="BK160" i="3"/>
  <c r="J161" i="3"/>
  <c r="BE161" i="3" s="1"/>
  <c r="P161" i="3"/>
  <c r="R161" i="3"/>
  <c r="T161" i="3"/>
  <c r="BF161" i="3"/>
  <c r="BG161" i="3"/>
  <c r="BH161" i="3"/>
  <c r="BI161" i="3"/>
  <c r="BK161" i="3"/>
  <c r="J163" i="3"/>
  <c r="P163" i="3"/>
  <c r="R163" i="3"/>
  <c r="T163" i="3"/>
  <c r="BE163" i="3"/>
  <c r="BF163" i="3"/>
  <c r="BG163" i="3"/>
  <c r="BH163" i="3"/>
  <c r="BI163" i="3"/>
  <c r="BK163" i="3"/>
  <c r="J167" i="3"/>
  <c r="P167" i="3"/>
  <c r="R167" i="3"/>
  <c r="T167" i="3"/>
  <c r="BE167" i="3"/>
  <c r="BF167" i="3"/>
  <c r="BG167" i="3"/>
  <c r="BH167" i="3"/>
  <c r="BI167" i="3"/>
  <c r="BK167" i="3"/>
  <c r="J168" i="3"/>
  <c r="P168" i="3"/>
  <c r="R168" i="3"/>
  <c r="T168" i="3"/>
  <c r="BE168" i="3"/>
  <c r="BF168" i="3"/>
  <c r="BG168" i="3"/>
  <c r="BH168" i="3"/>
  <c r="BI168" i="3"/>
  <c r="BK168" i="3"/>
  <c r="J169" i="3"/>
  <c r="P169" i="3"/>
  <c r="R169" i="3"/>
  <c r="T169" i="3"/>
  <c r="BE169" i="3"/>
  <c r="BF169" i="3"/>
  <c r="BG169" i="3"/>
  <c r="BH169" i="3"/>
  <c r="BI169" i="3"/>
  <c r="BK169" i="3"/>
  <c r="J173" i="3"/>
  <c r="BE173" i="3" s="1"/>
  <c r="P173" i="3"/>
  <c r="R173" i="3"/>
  <c r="T173" i="3"/>
  <c r="BF173" i="3"/>
  <c r="BG173" i="3"/>
  <c r="BH173" i="3"/>
  <c r="BI173" i="3"/>
  <c r="BK173" i="3"/>
  <c r="J176" i="3"/>
  <c r="P176" i="3"/>
  <c r="R176" i="3"/>
  <c r="T176" i="3"/>
  <c r="BE176" i="3"/>
  <c r="BF176" i="3"/>
  <c r="BG176" i="3"/>
  <c r="BH176" i="3"/>
  <c r="BI176" i="3"/>
  <c r="BK176" i="3"/>
  <c r="J180" i="3"/>
  <c r="P180" i="3"/>
  <c r="R180" i="3"/>
  <c r="T180" i="3"/>
  <c r="BE180" i="3"/>
  <c r="BF180" i="3"/>
  <c r="BG180" i="3"/>
  <c r="BH180" i="3"/>
  <c r="BI180" i="3"/>
  <c r="BK180" i="3"/>
  <c r="J184" i="3"/>
  <c r="BE184" i="3" s="1"/>
  <c r="P184" i="3"/>
  <c r="R184" i="3"/>
  <c r="T184" i="3"/>
  <c r="BF184" i="3"/>
  <c r="BG184" i="3"/>
  <c r="BH184" i="3"/>
  <c r="BI184" i="3"/>
  <c r="BK184" i="3"/>
  <c r="J185" i="3"/>
  <c r="P185" i="3"/>
  <c r="R185" i="3"/>
  <c r="T185" i="3"/>
  <c r="BE185" i="3"/>
  <c r="BF185" i="3"/>
  <c r="BG185" i="3"/>
  <c r="BH185" i="3"/>
  <c r="BI185" i="3"/>
  <c r="BK185" i="3"/>
  <c r="J186" i="3"/>
  <c r="BE186" i="3" s="1"/>
  <c r="P186" i="3"/>
  <c r="R186" i="3"/>
  <c r="T186" i="3"/>
  <c r="BF186" i="3"/>
  <c r="BG186" i="3"/>
  <c r="BH186" i="3"/>
  <c r="BI186" i="3"/>
  <c r="BK186" i="3"/>
  <c r="J187" i="3"/>
  <c r="P187" i="3"/>
  <c r="R187" i="3"/>
  <c r="T187" i="3"/>
  <c r="BE187" i="3"/>
  <c r="BF187" i="3"/>
  <c r="BG187" i="3"/>
  <c r="BH187" i="3"/>
  <c r="BI187" i="3"/>
  <c r="BK187" i="3"/>
  <c r="J189" i="3"/>
  <c r="P189" i="3"/>
  <c r="R189" i="3"/>
  <c r="T189" i="3"/>
  <c r="BE189" i="3"/>
  <c r="BF189" i="3"/>
  <c r="BG189" i="3"/>
  <c r="BH189" i="3"/>
  <c r="BI189" i="3"/>
  <c r="BK189" i="3"/>
  <c r="J193" i="3"/>
  <c r="P193" i="3"/>
  <c r="R193" i="3"/>
  <c r="T193" i="3"/>
  <c r="BE193" i="3"/>
  <c r="BF193" i="3"/>
  <c r="BG193" i="3"/>
  <c r="BH193" i="3"/>
  <c r="BI193" i="3"/>
  <c r="BK193" i="3"/>
  <c r="J198" i="3"/>
  <c r="BE198" i="3" s="1"/>
  <c r="P198" i="3"/>
  <c r="R198" i="3"/>
  <c r="T198" i="3"/>
  <c r="BF198" i="3"/>
  <c r="BG198" i="3"/>
  <c r="BH198" i="3"/>
  <c r="BI198" i="3"/>
  <c r="BK198" i="3"/>
  <c r="J199" i="3"/>
  <c r="BE199" i="3" s="1"/>
  <c r="P199" i="3"/>
  <c r="R199" i="3"/>
  <c r="T199" i="3"/>
  <c r="BF199" i="3"/>
  <c r="BG199" i="3"/>
  <c r="BH199" i="3"/>
  <c r="BI199" i="3"/>
  <c r="BK199" i="3"/>
  <c r="J200" i="3"/>
  <c r="P200" i="3"/>
  <c r="R200" i="3"/>
  <c r="T200" i="3"/>
  <c r="BE200" i="3"/>
  <c r="BF200" i="3"/>
  <c r="BG200" i="3"/>
  <c r="BH200" i="3"/>
  <c r="BI200" i="3"/>
  <c r="BK200" i="3"/>
  <c r="J201" i="3"/>
  <c r="P201" i="3"/>
  <c r="R201" i="3"/>
  <c r="T201" i="3"/>
  <c r="BE201" i="3"/>
  <c r="BF201" i="3"/>
  <c r="BG201" i="3"/>
  <c r="BH201" i="3"/>
  <c r="BI201" i="3"/>
  <c r="BK201" i="3"/>
  <c r="J202" i="3"/>
  <c r="BE202" i="3" s="1"/>
  <c r="P202" i="3"/>
  <c r="R202" i="3"/>
  <c r="T202" i="3"/>
  <c r="T188" i="3" s="1"/>
  <c r="BF202" i="3"/>
  <c r="BG202" i="3"/>
  <c r="BH202" i="3"/>
  <c r="BI202" i="3"/>
  <c r="BK202" i="3"/>
  <c r="J205" i="3"/>
  <c r="BE205" i="3" s="1"/>
  <c r="P205" i="3"/>
  <c r="R205" i="3"/>
  <c r="T205" i="3"/>
  <c r="BF205" i="3"/>
  <c r="BG205" i="3"/>
  <c r="BH205" i="3"/>
  <c r="BI205" i="3"/>
  <c r="BK205" i="3"/>
  <c r="J208" i="3"/>
  <c r="P208" i="3"/>
  <c r="R208" i="3"/>
  <c r="T208" i="3"/>
  <c r="BE208" i="3"/>
  <c r="BF208" i="3"/>
  <c r="BG208" i="3"/>
  <c r="BH208" i="3"/>
  <c r="BI208" i="3"/>
  <c r="BK208" i="3"/>
  <c r="J210" i="3"/>
  <c r="P210" i="3"/>
  <c r="R210" i="3"/>
  <c r="T210" i="3"/>
  <c r="BE210" i="3"/>
  <c r="BF210" i="3"/>
  <c r="BG210" i="3"/>
  <c r="BH210" i="3"/>
  <c r="BI210" i="3"/>
  <c r="BK210" i="3"/>
  <c r="J211" i="3"/>
  <c r="BE211" i="3" s="1"/>
  <c r="P211" i="3"/>
  <c r="R211" i="3"/>
  <c r="T211" i="3"/>
  <c r="BF211" i="3"/>
  <c r="BG211" i="3"/>
  <c r="BH211" i="3"/>
  <c r="BI211" i="3"/>
  <c r="BK211" i="3"/>
  <c r="J214" i="3"/>
  <c r="P214" i="3"/>
  <c r="R214" i="3"/>
  <c r="T214" i="3"/>
  <c r="BE214" i="3"/>
  <c r="BF214" i="3"/>
  <c r="BG214" i="3"/>
  <c r="BH214" i="3"/>
  <c r="BI214" i="3"/>
  <c r="BK214" i="3"/>
  <c r="J215" i="3"/>
  <c r="P215" i="3"/>
  <c r="R215" i="3"/>
  <c r="T215" i="3"/>
  <c r="BE215" i="3"/>
  <c r="BF215" i="3"/>
  <c r="BG215" i="3"/>
  <c r="BH215" i="3"/>
  <c r="BI215" i="3"/>
  <c r="BK215" i="3"/>
  <c r="J222" i="3"/>
  <c r="P222" i="3"/>
  <c r="R222" i="3"/>
  <c r="T222" i="3"/>
  <c r="BE222" i="3"/>
  <c r="BF222" i="3"/>
  <c r="BG222" i="3"/>
  <c r="BH222" i="3"/>
  <c r="BI222" i="3"/>
  <c r="BK222" i="3"/>
  <c r="J227" i="3"/>
  <c r="P227" i="3"/>
  <c r="R227" i="3"/>
  <c r="T227" i="3"/>
  <c r="BE227" i="3"/>
  <c r="BF227" i="3"/>
  <c r="BG227" i="3"/>
  <c r="BH227" i="3"/>
  <c r="BI227" i="3"/>
  <c r="BK227" i="3"/>
  <c r="J231" i="3"/>
  <c r="P231" i="3"/>
  <c r="R231" i="3"/>
  <c r="T231" i="3"/>
  <c r="BE231" i="3"/>
  <c r="BF231" i="3"/>
  <c r="BG231" i="3"/>
  <c r="BH231" i="3"/>
  <c r="BI231" i="3"/>
  <c r="BK231" i="3"/>
  <c r="J233" i="3"/>
  <c r="P233" i="3"/>
  <c r="R233" i="3"/>
  <c r="T233" i="3"/>
  <c r="BE233" i="3"/>
  <c r="BF233" i="3"/>
  <c r="BG233" i="3"/>
  <c r="BH233" i="3"/>
  <c r="BI233" i="3"/>
  <c r="BK233" i="3"/>
  <c r="J236" i="3"/>
  <c r="P236" i="3"/>
  <c r="R236" i="3"/>
  <c r="T236" i="3"/>
  <c r="BE236" i="3"/>
  <c r="BF236" i="3"/>
  <c r="BG236" i="3"/>
  <c r="BH236" i="3"/>
  <c r="BI236" i="3"/>
  <c r="BK236" i="3"/>
  <c r="J237" i="3"/>
  <c r="P237" i="3"/>
  <c r="R237" i="3"/>
  <c r="T237" i="3"/>
  <c r="BE237" i="3"/>
  <c r="BF237" i="3"/>
  <c r="BG237" i="3"/>
  <c r="BH237" i="3"/>
  <c r="BI237" i="3"/>
  <c r="BK237" i="3"/>
  <c r="J241" i="3"/>
  <c r="BE241" i="3" s="1"/>
  <c r="P241" i="3"/>
  <c r="R241" i="3"/>
  <c r="T241" i="3"/>
  <c r="BF241" i="3"/>
  <c r="BG241" i="3"/>
  <c r="BH241" i="3"/>
  <c r="BI241" i="3"/>
  <c r="BK241" i="3"/>
  <c r="J244" i="3"/>
  <c r="P244" i="3"/>
  <c r="R244" i="3"/>
  <c r="T244" i="3"/>
  <c r="BE244" i="3"/>
  <c r="BF244" i="3"/>
  <c r="BG244" i="3"/>
  <c r="BH244" i="3"/>
  <c r="BI244" i="3"/>
  <c r="BK244" i="3"/>
  <c r="J248" i="3"/>
  <c r="P248" i="3"/>
  <c r="R248" i="3"/>
  <c r="T248" i="3"/>
  <c r="BE248" i="3"/>
  <c r="BF248" i="3"/>
  <c r="BG248" i="3"/>
  <c r="BH248" i="3"/>
  <c r="BI248" i="3"/>
  <c r="BK248" i="3"/>
  <c r="J250" i="3"/>
  <c r="P250" i="3"/>
  <c r="R250" i="3"/>
  <c r="T250" i="3"/>
  <c r="BE250" i="3"/>
  <c r="BF250" i="3"/>
  <c r="BG250" i="3"/>
  <c r="BH250" i="3"/>
  <c r="BI250" i="3"/>
  <c r="BK250" i="3"/>
  <c r="J251" i="3"/>
  <c r="P251" i="3"/>
  <c r="R251" i="3"/>
  <c r="T251" i="3"/>
  <c r="BE251" i="3"/>
  <c r="BF251" i="3"/>
  <c r="BG251" i="3"/>
  <c r="BH251" i="3"/>
  <c r="BI251" i="3"/>
  <c r="BK251" i="3"/>
  <c r="J254" i="3"/>
  <c r="P254" i="3"/>
  <c r="R254" i="3"/>
  <c r="T254" i="3"/>
  <c r="BE254" i="3"/>
  <c r="BF254" i="3"/>
  <c r="BG254" i="3"/>
  <c r="BH254" i="3"/>
  <c r="BI254" i="3"/>
  <c r="BK254" i="3"/>
  <c r="J258" i="3"/>
  <c r="P258" i="3"/>
  <c r="R258" i="3"/>
  <c r="T258" i="3"/>
  <c r="BE258" i="3"/>
  <c r="BF258" i="3"/>
  <c r="BG258" i="3"/>
  <c r="BH258" i="3"/>
  <c r="BI258" i="3"/>
  <c r="BK258" i="3"/>
  <c r="J261" i="3"/>
  <c r="P261" i="3"/>
  <c r="R261" i="3"/>
  <c r="T261" i="3"/>
  <c r="BE261" i="3"/>
  <c r="BF261" i="3"/>
  <c r="BG261" i="3"/>
  <c r="BH261" i="3"/>
  <c r="BI261" i="3"/>
  <c r="BK261" i="3"/>
  <c r="J263" i="3"/>
  <c r="P263" i="3"/>
  <c r="R263" i="3"/>
  <c r="T263" i="3"/>
  <c r="BE263" i="3"/>
  <c r="BF263" i="3"/>
  <c r="BG263" i="3"/>
  <c r="BH263" i="3"/>
  <c r="BI263" i="3"/>
  <c r="BK263" i="3"/>
  <c r="J266" i="3"/>
  <c r="P266" i="3"/>
  <c r="R266" i="3"/>
  <c r="T266" i="3"/>
  <c r="BE266" i="3"/>
  <c r="BF266" i="3"/>
  <c r="BG266" i="3"/>
  <c r="BH266" i="3"/>
  <c r="BI266" i="3"/>
  <c r="BK266" i="3"/>
  <c r="J269" i="3"/>
  <c r="P269" i="3"/>
  <c r="R269" i="3"/>
  <c r="T269" i="3"/>
  <c r="BE269" i="3"/>
  <c r="BF269" i="3"/>
  <c r="BG269" i="3"/>
  <c r="BH269" i="3"/>
  <c r="BI269" i="3"/>
  <c r="BK269" i="3"/>
  <c r="J273" i="3"/>
  <c r="P273" i="3"/>
  <c r="R273" i="3"/>
  <c r="T273" i="3"/>
  <c r="BE273" i="3"/>
  <c r="BF273" i="3"/>
  <c r="BG273" i="3"/>
  <c r="BH273" i="3"/>
  <c r="BI273" i="3"/>
  <c r="BK273" i="3"/>
  <c r="J276" i="3"/>
  <c r="P276" i="3"/>
  <c r="R276" i="3"/>
  <c r="T276" i="3"/>
  <c r="BE276" i="3"/>
  <c r="BF276" i="3"/>
  <c r="BG276" i="3"/>
  <c r="BH276" i="3"/>
  <c r="BI276" i="3"/>
  <c r="BK276" i="3"/>
  <c r="J280" i="3"/>
  <c r="P280" i="3"/>
  <c r="R280" i="3"/>
  <c r="T280" i="3"/>
  <c r="BE280" i="3"/>
  <c r="BF280" i="3"/>
  <c r="BG280" i="3"/>
  <c r="BH280" i="3"/>
  <c r="BI280" i="3"/>
  <c r="BK280" i="3"/>
  <c r="J283" i="3"/>
  <c r="P283" i="3"/>
  <c r="R283" i="3"/>
  <c r="T283" i="3"/>
  <c r="BE283" i="3"/>
  <c r="BF283" i="3"/>
  <c r="BG283" i="3"/>
  <c r="BH283" i="3"/>
  <c r="BI283" i="3"/>
  <c r="BK283" i="3"/>
  <c r="J287" i="3"/>
  <c r="P287" i="3"/>
  <c r="R287" i="3"/>
  <c r="T287" i="3"/>
  <c r="BE287" i="3"/>
  <c r="BF287" i="3"/>
  <c r="BG287" i="3"/>
  <c r="BH287" i="3"/>
  <c r="BI287" i="3"/>
  <c r="BK287" i="3"/>
  <c r="J289" i="3"/>
  <c r="P289" i="3"/>
  <c r="R289" i="3"/>
  <c r="T289" i="3"/>
  <c r="BE289" i="3"/>
  <c r="BF289" i="3"/>
  <c r="BG289" i="3"/>
  <c r="BH289" i="3"/>
  <c r="BI289" i="3"/>
  <c r="BK289" i="3"/>
  <c r="J295" i="3"/>
  <c r="P295" i="3"/>
  <c r="R295" i="3"/>
  <c r="T295" i="3"/>
  <c r="BE295" i="3"/>
  <c r="BF295" i="3"/>
  <c r="BG295" i="3"/>
  <c r="BH295" i="3"/>
  <c r="BI295" i="3"/>
  <c r="BK295" i="3"/>
  <c r="J297" i="3"/>
  <c r="P297" i="3"/>
  <c r="R297" i="3"/>
  <c r="T297" i="3"/>
  <c r="BE297" i="3"/>
  <c r="BF297" i="3"/>
  <c r="BG297" i="3"/>
  <c r="BH297" i="3"/>
  <c r="BI297" i="3"/>
  <c r="BK297" i="3"/>
  <c r="J298" i="3"/>
  <c r="P298" i="3"/>
  <c r="R298" i="3"/>
  <c r="T298" i="3"/>
  <c r="BE298" i="3"/>
  <c r="BF298" i="3"/>
  <c r="BG298" i="3"/>
  <c r="BH298" i="3"/>
  <c r="BI298" i="3"/>
  <c r="BK298" i="3"/>
  <c r="J300" i="3"/>
  <c r="P300" i="3"/>
  <c r="R300" i="3"/>
  <c r="T300" i="3"/>
  <c r="BE300" i="3"/>
  <c r="BF300" i="3"/>
  <c r="BG300" i="3"/>
  <c r="BH300" i="3"/>
  <c r="BI300" i="3"/>
  <c r="BK300" i="3"/>
  <c r="J305" i="3"/>
  <c r="P305" i="3"/>
  <c r="R305" i="3"/>
  <c r="T305" i="3"/>
  <c r="BE305" i="3"/>
  <c r="BF305" i="3"/>
  <c r="BG305" i="3"/>
  <c r="BH305" i="3"/>
  <c r="BI305" i="3"/>
  <c r="BK305" i="3"/>
  <c r="J309" i="3"/>
  <c r="P309" i="3"/>
  <c r="R309" i="3"/>
  <c r="T309" i="3"/>
  <c r="BE309" i="3"/>
  <c r="BF309" i="3"/>
  <c r="BG309" i="3"/>
  <c r="BH309" i="3"/>
  <c r="BI309" i="3"/>
  <c r="BK309" i="3"/>
  <c r="J311" i="3"/>
  <c r="P311" i="3"/>
  <c r="R311" i="3"/>
  <c r="T311" i="3"/>
  <c r="BE311" i="3"/>
  <c r="BF311" i="3"/>
  <c r="BG311" i="3"/>
  <c r="BH311" i="3"/>
  <c r="BI311" i="3"/>
  <c r="BK311" i="3"/>
  <c r="J313" i="3"/>
  <c r="P313" i="3"/>
  <c r="R313" i="3"/>
  <c r="T313" i="3"/>
  <c r="BE313" i="3"/>
  <c r="BF313" i="3"/>
  <c r="BG313" i="3"/>
  <c r="BH313" i="3"/>
  <c r="BI313" i="3"/>
  <c r="BK313" i="3"/>
  <c r="J314" i="3"/>
  <c r="P314" i="3"/>
  <c r="R314" i="3"/>
  <c r="T314" i="3"/>
  <c r="BE314" i="3"/>
  <c r="BF314" i="3"/>
  <c r="BG314" i="3"/>
  <c r="BH314" i="3"/>
  <c r="BI314" i="3"/>
  <c r="BK314" i="3"/>
  <c r="J317" i="3"/>
  <c r="P317" i="3"/>
  <c r="R317" i="3"/>
  <c r="T317" i="3"/>
  <c r="BE317" i="3"/>
  <c r="BF317" i="3"/>
  <c r="BG317" i="3"/>
  <c r="BH317" i="3"/>
  <c r="BI317" i="3"/>
  <c r="BK317" i="3"/>
  <c r="J321" i="3"/>
  <c r="P321" i="3"/>
  <c r="R321" i="3"/>
  <c r="T321" i="3"/>
  <c r="BE321" i="3"/>
  <c r="BF321" i="3"/>
  <c r="BG321" i="3"/>
  <c r="BH321" i="3"/>
  <c r="BI321" i="3"/>
  <c r="BK321" i="3"/>
  <c r="J322" i="3"/>
  <c r="P322" i="3"/>
  <c r="R322" i="3"/>
  <c r="T322" i="3"/>
  <c r="BE322" i="3"/>
  <c r="BF322" i="3"/>
  <c r="BG322" i="3"/>
  <c r="BH322" i="3"/>
  <c r="BI322" i="3"/>
  <c r="BK322" i="3"/>
  <c r="J327" i="3"/>
  <c r="P327" i="3"/>
  <c r="R327" i="3"/>
  <c r="T327" i="3"/>
  <c r="BE327" i="3"/>
  <c r="BF327" i="3"/>
  <c r="BG327" i="3"/>
  <c r="BH327" i="3"/>
  <c r="BI327" i="3"/>
  <c r="BK327" i="3"/>
  <c r="J334" i="3"/>
  <c r="P334" i="3"/>
  <c r="R334" i="3"/>
  <c r="T334" i="3"/>
  <c r="BE334" i="3"/>
  <c r="BF334" i="3"/>
  <c r="BG334" i="3"/>
  <c r="BH334" i="3"/>
  <c r="BI334" i="3"/>
  <c r="BK334" i="3"/>
  <c r="J338" i="3"/>
  <c r="P338" i="3"/>
  <c r="R338" i="3"/>
  <c r="T338" i="3"/>
  <c r="BE338" i="3"/>
  <c r="BF338" i="3"/>
  <c r="BG338" i="3"/>
  <c r="BH338" i="3"/>
  <c r="BI338" i="3"/>
  <c r="BK338" i="3"/>
  <c r="J339" i="3"/>
  <c r="P339" i="3"/>
  <c r="R339" i="3"/>
  <c r="T339" i="3"/>
  <c r="BE339" i="3"/>
  <c r="BF339" i="3"/>
  <c r="BG339" i="3"/>
  <c r="BH339" i="3"/>
  <c r="BI339" i="3"/>
  <c r="BK339" i="3"/>
  <c r="J345" i="3"/>
  <c r="P345" i="3"/>
  <c r="R345" i="3"/>
  <c r="T345" i="3"/>
  <c r="BE345" i="3"/>
  <c r="BF345" i="3"/>
  <c r="BG345" i="3"/>
  <c r="BH345" i="3"/>
  <c r="BI345" i="3"/>
  <c r="BK345" i="3"/>
  <c r="J350" i="3"/>
  <c r="P350" i="3"/>
  <c r="R350" i="3"/>
  <c r="T350" i="3"/>
  <c r="BE350" i="3"/>
  <c r="BF350" i="3"/>
  <c r="BG350" i="3"/>
  <c r="BH350" i="3"/>
  <c r="BI350" i="3"/>
  <c r="BK350" i="3"/>
  <c r="J351" i="3"/>
  <c r="P351" i="3"/>
  <c r="R351" i="3"/>
  <c r="T351" i="3"/>
  <c r="BE351" i="3"/>
  <c r="BF351" i="3"/>
  <c r="BG351" i="3"/>
  <c r="BH351" i="3"/>
  <c r="BI351" i="3"/>
  <c r="BK351" i="3"/>
  <c r="J353" i="3"/>
  <c r="P353" i="3"/>
  <c r="R353" i="3"/>
  <c r="T353" i="3"/>
  <c r="BE353" i="3"/>
  <c r="BF353" i="3"/>
  <c r="BG353" i="3"/>
  <c r="BH353" i="3"/>
  <c r="BI353" i="3"/>
  <c r="BK353" i="3"/>
  <c r="J357" i="3"/>
  <c r="P357" i="3"/>
  <c r="R357" i="3"/>
  <c r="T357" i="3"/>
  <c r="BE357" i="3"/>
  <c r="BF357" i="3"/>
  <c r="BG357" i="3"/>
  <c r="BH357" i="3"/>
  <c r="BI357" i="3"/>
  <c r="BK357" i="3"/>
  <c r="J360" i="3"/>
  <c r="P360" i="3"/>
  <c r="R360" i="3"/>
  <c r="T360" i="3"/>
  <c r="BE360" i="3"/>
  <c r="BF360" i="3"/>
  <c r="BG360" i="3"/>
  <c r="BH360" i="3"/>
  <c r="BI360" i="3"/>
  <c r="BK360" i="3"/>
  <c r="J363" i="3"/>
  <c r="P363" i="3"/>
  <c r="R363" i="3"/>
  <c r="T363" i="3"/>
  <c r="BE363" i="3"/>
  <c r="BF363" i="3"/>
  <c r="BG363" i="3"/>
  <c r="BH363" i="3"/>
  <c r="BI363" i="3"/>
  <c r="BK363" i="3"/>
  <c r="J366" i="3"/>
  <c r="P366" i="3"/>
  <c r="R366" i="3"/>
  <c r="T366" i="3"/>
  <c r="BE366" i="3"/>
  <c r="BF366" i="3"/>
  <c r="BG366" i="3"/>
  <c r="BH366" i="3"/>
  <c r="BI366" i="3"/>
  <c r="BK366" i="3"/>
  <c r="J368" i="3"/>
  <c r="P368" i="3"/>
  <c r="R368" i="3"/>
  <c r="T368" i="3"/>
  <c r="BE368" i="3"/>
  <c r="BF368" i="3"/>
  <c r="BG368" i="3"/>
  <c r="BH368" i="3"/>
  <c r="BI368" i="3"/>
  <c r="BK368" i="3"/>
  <c r="J372" i="3"/>
  <c r="P372" i="3"/>
  <c r="R372" i="3"/>
  <c r="T372" i="3"/>
  <c r="BE372" i="3"/>
  <c r="BF372" i="3"/>
  <c r="BG372" i="3"/>
  <c r="BH372" i="3"/>
  <c r="BI372" i="3"/>
  <c r="BK372" i="3"/>
  <c r="J375" i="3"/>
  <c r="P375" i="3"/>
  <c r="R375" i="3"/>
  <c r="T375" i="3"/>
  <c r="BE375" i="3"/>
  <c r="BF375" i="3"/>
  <c r="BG375" i="3"/>
  <c r="BH375" i="3"/>
  <c r="BI375" i="3"/>
  <c r="BK375" i="3"/>
  <c r="J379" i="3"/>
  <c r="P379" i="3"/>
  <c r="R379" i="3"/>
  <c r="T379" i="3"/>
  <c r="BE379" i="3"/>
  <c r="BF379" i="3"/>
  <c r="BG379" i="3"/>
  <c r="BH379" i="3"/>
  <c r="BI379" i="3"/>
  <c r="BK379" i="3"/>
  <c r="J385" i="3"/>
  <c r="P385" i="3"/>
  <c r="R385" i="3"/>
  <c r="T385" i="3"/>
  <c r="BE385" i="3"/>
  <c r="BF385" i="3"/>
  <c r="BG385" i="3"/>
  <c r="BH385" i="3"/>
  <c r="BI385" i="3"/>
  <c r="BK385" i="3"/>
  <c r="J387" i="3"/>
  <c r="P387" i="3"/>
  <c r="R387" i="3"/>
  <c r="T387" i="3"/>
  <c r="BE387" i="3"/>
  <c r="BF387" i="3"/>
  <c r="BG387" i="3"/>
  <c r="BH387" i="3"/>
  <c r="BI387" i="3"/>
  <c r="BK387" i="3"/>
  <c r="J388" i="3"/>
  <c r="P388" i="3"/>
  <c r="R388" i="3"/>
  <c r="T388" i="3"/>
  <c r="BE388" i="3"/>
  <c r="BF388" i="3"/>
  <c r="BG388" i="3"/>
  <c r="BH388" i="3"/>
  <c r="BI388" i="3"/>
  <c r="BK388" i="3"/>
  <c r="J389" i="3"/>
  <c r="P389" i="3"/>
  <c r="R389" i="3"/>
  <c r="T389" i="3"/>
  <c r="BE389" i="3"/>
  <c r="BF389" i="3"/>
  <c r="BG389" i="3"/>
  <c r="BH389" i="3"/>
  <c r="BI389" i="3"/>
  <c r="BK389" i="3"/>
  <c r="J391" i="3"/>
  <c r="P391" i="3"/>
  <c r="R391" i="3"/>
  <c r="T391" i="3"/>
  <c r="BE391" i="3"/>
  <c r="BF391" i="3"/>
  <c r="BG391" i="3"/>
  <c r="BH391" i="3"/>
  <c r="BI391" i="3"/>
  <c r="BK391" i="3"/>
  <c r="J392" i="3"/>
  <c r="P392" i="3"/>
  <c r="R392" i="3"/>
  <c r="T392" i="3"/>
  <c r="BE392" i="3"/>
  <c r="BF392" i="3"/>
  <c r="BG392" i="3"/>
  <c r="BH392" i="3"/>
  <c r="BI392" i="3"/>
  <c r="BK392" i="3"/>
  <c r="J393" i="3"/>
  <c r="P393" i="3"/>
  <c r="R393" i="3"/>
  <c r="T393" i="3"/>
  <c r="BE393" i="3"/>
  <c r="BF393" i="3"/>
  <c r="BG393" i="3"/>
  <c r="BH393" i="3"/>
  <c r="BI393" i="3"/>
  <c r="BK393" i="3"/>
  <c r="J395" i="3"/>
  <c r="P395" i="3"/>
  <c r="R395" i="3"/>
  <c r="T395" i="3"/>
  <c r="BE395" i="3"/>
  <c r="BF395" i="3"/>
  <c r="BG395" i="3"/>
  <c r="BH395" i="3"/>
  <c r="BI395" i="3"/>
  <c r="BK395" i="3"/>
  <c r="J396" i="3"/>
  <c r="P396" i="3"/>
  <c r="R396" i="3"/>
  <c r="T396" i="3"/>
  <c r="BE396" i="3"/>
  <c r="BF396" i="3"/>
  <c r="BG396" i="3"/>
  <c r="BH396" i="3"/>
  <c r="BI396" i="3"/>
  <c r="BK396" i="3"/>
  <c r="J400" i="3"/>
  <c r="P400" i="3"/>
  <c r="R400" i="3"/>
  <c r="T400" i="3"/>
  <c r="BE400" i="3"/>
  <c r="BF400" i="3"/>
  <c r="BG400" i="3"/>
  <c r="BH400" i="3"/>
  <c r="BI400" i="3"/>
  <c r="BK400" i="3"/>
  <c r="J401" i="3"/>
  <c r="P401" i="3"/>
  <c r="R401" i="3"/>
  <c r="T401" i="3"/>
  <c r="BE401" i="3"/>
  <c r="BF401" i="3"/>
  <c r="BG401" i="3"/>
  <c r="BH401" i="3"/>
  <c r="BI401" i="3"/>
  <c r="BK401" i="3"/>
  <c r="J402" i="3"/>
  <c r="P402" i="3"/>
  <c r="R402" i="3"/>
  <c r="T402" i="3"/>
  <c r="BE402" i="3"/>
  <c r="BF402" i="3"/>
  <c r="BG402" i="3"/>
  <c r="BH402" i="3"/>
  <c r="BI402" i="3"/>
  <c r="BK402" i="3"/>
  <c r="J403" i="3"/>
  <c r="P403" i="3"/>
  <c r="R403" i="3"/>
  <c r="T403" i="3"/>
  <c r="BE403" i="3"/>
  <c r="BF403" i="3"/>
  <c r="BG403" i="3"/>
  <c r="BH403" i="3"/>
  <c r="BI403" i="3"/>
  <c r="BK403" i="3"/>
  <c r="J407" i="3"/>
  <c r="P407" i="3"/>
  <c r="R407" i="3"/>
  <c r="T407" i="3"/>
  <c r="BE407" i="3"/>
  <c r="BF407" i="3"/>
  <c r="BG407" i="3"/>
  <c r="BH407" i="3"/>
  <c r="BI407" i="3"/>
  <c r="BK407" i="3"/>
  <c r="J412" i="3"/>
  <c r="P412" i="3"/>
  <c r="R412" i="3"/>
  <c r="T412" i="3"/>
  <c r="BE412" i="3"/>
  <c r="BF412" i="3"/>
  <c r="BG412" i="3"/>
  <c r="BH412" i="3"/>
  <c r="BI412" i="3"/>
  <c r="BK412" i="3"/>
  <c r="J416" i="3"/>
  <c r="P416" i="3"/>
  <c r="R416" i="3"/>
  <c r="T416" i="3"/>
  <c r="BE416" i="3"/>
  <c r="BF416" i="3"/>
  <c r="BG416" i="3"/>
  <c r="BH416" i="3"/>
  <c r="BI416" i="3"/>
  <c r="BK416" i="3"/>
  <c r="J422" i="3"/>
  <c r="P422" i="3"/>
  <c r="R422" i="3"/>
  <c r="T422" i="3"/>
  <c r="BE422" i="3"/>
  <c r="BF422" i="3"/>
  <c r="BG422" i="3"/>
  <c r="BH422" i="3"/>
  <c r="BI422" i="3"/>
  <c r="BK422" i="3"/>
  <c r="J425" i="3"/>
  <c r="P425" i="3"/>
  <c r="R425" i="3"/>
  <c r="T425" i="3"/>
  <c r="BE425" i="3"/>
  <c r="BF425" i="3"/>
  <c r="BG425" i="3"/>
  <c r="BH425" i="3"/>
  <c r="BI425" i="3"/>
  <c r="BK425" i="3"/>
  <c r="J428" i="3"/>
  <c r="P428" i="3"/>
  <c r="R428" i="3"/>
  <c r="T428" i="3"/>
  <c r="BE428" i="3"/>
  <c r="BF428" i="3"/>
  <c r="BG428" i="3"/>
  <c r="BH428" i="3"/>
  <c r="BI428" i="3"/>
  <c r="BK428" i="3"/>
  <c r="J432" i="3"/>
  <c r="P432" i="3"/>
  <c r="R432" i="3"/>
  <c r="T432" i="3"/>
  <c r="BE432" i="3"/>
  <c r="BF432" i="3"/>
  <c r="BG432" i="3"/>
  <c r="BH432" i="3"/>
  <c r="BI432" i="3"/>
  <c r="BK432" i="3"/>
  <c r="J433" i="3"/>
  <c r="P433" i="3"/>
  <c r="R433" i="3"/>
  <c r="T433" i="3"/>
  <c r="BE433" i="3"/>
  <c r="BF433" i="3"/>
  <c r="BG433" i="3"/>
  <c r="BH433" i="3"/>
  <c r="BI433" i="3"/>
  <c r="BK433" i="3"/>
  <c r="J434" i="3"/>
  <c r="P434" i="3"/>
  <c r="R434" i="3"/>
  <c r="T434" i="3"/>
  <c r="BE434" i="3"/>
  <c r="BF434" i="3"/>
  <c r="BG434" i="3"/>
  <c r="BH434" i="3"/>
  <c r="BI434" i="3"/>
  <c r="BK434" i="3"/>
  <c r="J438" i="3"/>
  <c r="P438" i="3"/>
  <c r="R438" i="3"/>
  <c r="T438" i="3"/>
  <c r="BE438" i="3"/>
  <c r="BF438" i="3"/>
  <c r="BG438" i="3"/>
  <c r="BH438" i="3"/>
  <c r="BI438" i="3"/>
  <c r="BK438" i="3"/>
  <c r="J439" i="3"/>
  <c r="P439" i="3"/>
  <c r="R439" i="3"/>
  <c r="T439" i="3"/>
  <c r="BE439" i="3"/>
  <c r="BF439" i="3"/>
  <c r="BG439" i="3"/>
  <c r="BH439" i="3"/>
  <c r="BI439" i="3"/>
  <c r="BK439" i="3"/>
  <c r="J442" i="3"/>
  <c r="P442" i="3"/>
  <c r="R442" i="3"/>
  <c r="T442" i="3"/>
  <c r="BE442" i="3"/>
  <c r="BF442" i="3"/>
  <c r="BG442" i="3"/>
  <c r="BH442" i="3"/>
  <c r="BI442" i="3"/>
  <c r="BK442" i="3"/>
  <c r="J450" i="3"/>
  <c r="P450" i="3"/>
  <c r="R450" i="3"/>
  <c r="T450" i="3"/>
  <c r="BE450" i="3"/>
  <c r="BF450" i="3"/>
  <c r="BG450" i="3"/>
  <c r="BH450" i="3"/>
  <c r="BI450" i="3"/>
  <c r="BK450" i="3"/>
  <c r="J452" i="3"/>
  <c r="P452" i="3"/>
  <c r="R452" i="3"/>
  <c r="T452" i="3"/>
  <c r="BE452" i="3"/>
  <c r="BF452" i="3"/>
  <c r="BG452" i="3"/>
  <c r="BH452" i="3"/>
  <c r="BI452" i="3"/>
  <c r="BK452" i="3"/>
  <c r="J456" i="3"/>
  <c r="P456" i="3"/>
  <c r="R456" i="3"/>
  <c r="T456" i="3"/>
  <c r="BE456" i="3"/>
  <c r="BF456" i="3"/>
  <c r="BG456" i="3"/>
  <c r="BH456" i="3"/>
  <c r="BI456" i="3"/>
  <c r="BK456" i="3"/>
  <c r="J460" i="3"/>
  <c r="P460" i="3"/>
  <c r="R460" i="3"/>
  <c r="T460" i="3"/>
  <c r="BE460" i="3"/>
  <c r="BF460" i="3"/>
  <c r="BG460" i="3"/>
  <c r="BH460" i="3"/>
  <c r="BI460" i="3"/>
  <c r="BK460" i="3"/>
  <c r="J463" i="3"/>
  <c r="P463" i="3"/>
  <c r="R463" i="3"/>
  <c r="T463" i="3"/>
  <c r="BE463" i="3"/>
  <c r="BF463" i="3"/>
  <c r="BG463" i="3"/>
  <c r="BH463" i="3"/>
  <c r="BI463" i="3"/>
  <c r="BK463" i="3"/>
  <c r="J468" i="3"/>
  <c r="P468" i="3"/>
  <c r="R468" i="3"/>
  <c r="T468" i="3"/>
  <c r="BE468" i="3"/>
  <c r="BF468" i="3"/>
  <c r="BG468" i="3"/>
  <c r="BH468" i="3"/>
  <c r="BI468" i="3"/>
  <c r="BK468" i="3"/>
  <c r="J472" i="3"/>
  <c r="P472" i="3"/>
  <c r="R472" i="3"/>
  <c r="T472" i="3"/>
  <c r="BE472" i="3"/>
  <c r="BF472" i="3"/>
  <c r="BG472" i="3"/>
  <c r="BH472" i="3"/>
  <c r="BI472" i="3"/>
  <c r="BK472" i="3"/>
  <c r="J473" i="3"/>
  <c r="P473" i="3"/>
  <c r="R473" i="3"/>
  <c r="T473" i="3"/>
  <c r="BE473" i="3"/>
  <c r="BF473" i="3"/>
  <c r="BG473" i="3"/>
  <c r="BH473" i="3"/>
  <c r="BI473" i="3"/>
  <c r="BK473" i="3"/>
  <c r="J479" i="3"/>
  <c r="P479" i="3"/>
  <c r="R479" i="3"/>
  <c r="T479" i="3"/>
  <c r="BE479" i="3"/>
  <c r="BF479" i="3"/>
  <c r="BG479" i="3"/>
  <c r="BH479" i="3"/>
  <c r="BI479" i="3"/>
  <c r="BK479" i="3"/>
  <c r="J483" i="3"/>
  <c r="P483" i="3"/>
  <c r="R483" i="3"/>
  <c r="T483" i="3"/>
  <c r="BE483" i="3"/>
  <c r="BF483" i="3"/>
  <c r="BG483" i="3"/>
  <c r="BH483" i="3"/>
  <c r="BI483" i="3"/>
  <c r="BK483" i="3"/>
  <c r="J488" i="3"/>
  <c r="P488" i="3"/>
  <c r="R488" i="3"/>
  <c r="T488" i="3"/>
  <c r="BE488" i="3"/>
  <c r="BF488" i="3"/>
  <c r="BG488" i="3"/>
  <c r="BH488" i="3"/>
  <c r="BI488" i="3"/>
  <c r="BK488" i="3"/>
  <c r="J494" i="3"/>
  <c r="P494" i="3"/>
  <c r="P493" i="3" s="1"/>
  <c r="R494" i="3"/>
  <c r="R493" i="3" s="1"/>
  <c r="T494" i="3"/>
  <c r="T493" i="3" s="1"/>
  <c r="BE494" i="3"/>
  <c r="BF494" i="3"/>
  <c r="BG494" i="3"/>
  <c r="BH494" i="3"/>
  <c r="BI494" i="3"/>
  <c r="BK494" i="3"/>
  <c r="BK493" i="3" s="1"/>
  <c r="J493" i="3" s="1"/>
  <c r="J67" i="3" s="1"/>
  <c r="J505" i="3"/>
  <c r="P505" i="3"/>
  <c r="R505" i="3"/>
  <c r="T505" i="3"/>
  <c r="BE505" i="3"/>
  <c r="BF505" i="3"/>
  <c r="BG505" i="3"/>
  <c r="BH505" i="3"/>
  <c r="BI505" i="3"/>
  <c r="BK505" i="3"/>
  <c r="J506" i="3"/>
  <c r="P506" i="3"/>
  <c r="R506" i="3"/>
  <c r="T506" i="3"/>
  <c r="BE506" i="3"/>
  <c r="BF506" i="3"/>
  <c r="BG506" i="3"/>
  <c r="BH506" i="3"/>
  <c r="BI506" i="3"/>
  <c r="BK506" i="3"/>
  <c r="J507" i="3"/>
  <c r="P507" i="3"/>
  <c r="R507" i="3"/>
  <c r="T507" i="3"/>
  <c r="BE507" i="3"/>
  <c r="BF507" i="3"/>
  <c r="BG507" i="3"/>
  <c r="BH507" i="3"/>
  <c r="BI507" i="3"/>
  <c r="BK507" i="3"/>
  <c r="J508" i="3"/>
  <c r="BE508" i="3" s="1"/>
  <c r="P508" i="3"/>
  <c r="R508" i="3"/>
  <c r="T508" i="3"/>
  <c r="BF508" i="3"/>
  <c r="BG508" i="3"/>
  <c r="BH508" i="3"/>
  <c r="BI508" i="3"/>
  <c r="BK508" i="3"/>
  <c r="J509" i="3"/>
  <c r="BE509" i="3" s="1"/>
  <c r="P509" i="3"/>
  <c r="P504" i="3" s="1"/>
  <c r="R509" i="3"/>
  <c r="T509" i="3"/>
  <c r="BF509" i="3"/>
  <c r="BG509" i="3"/>
  <c r="BH509" i="3"/>
  <c r="BI509" i="3"/>
  <c r="BK509" i="3"/>
  <c r="J511" i="3"/>
  <c r="P511" i="3"/>
  <c r="R511" i="3"/>
  <c r="T511" i="3"/>
  <c r="BE511" i="3"/>
  <c r="BF511" i="3"/>
  <c r="BG511" i="3"/>
  <c r="BH511" i="3"/>
  <c r="BI511" i="3"/>
  <c r="BK511" i="3"/>
  <c r="J512" i="3"/>
  <c r="P512" i="3"/>
  <c r="R512" i="3"/>
  <c r="T512" i="3"/>
  <c r="BE512" i="3"/>
  <c r="BF512" i="3"/>
  <c r="BG512" i="3"/>
  <c r="BH512" i="3"/>
  <c r="BI512" i="3"/>
  <c r="BK512" i="3"/>
  <c r="J514" i="3"/>
  <c r="BE514" i="3" s="1"/>
  <c r="P514" i="3"/>
  <c r="R514" i="3"/>
  <c r="T514" i="3"/>
  <c r="BF514" i="3"/>
  <c r="BG514" i="3"/>
  <c r="BH514" i="3"/>
  <c r="BI514" i="3"/>
  <c r="BK514" i="3"/>
  <c r="J516" i="3"/>
  <c r="P516" i="3"/>
  <c r="P515" i="3" s="1"/>
  <c r="R516" i="3"/>
  <c r="R515" i="3" s="1"/>
  <c r="T516" i="3"/>
  <c r="T515" i="3" s="1"/>
  <c r="BE516" i="3"/>
  <c r="BF516" i="3"/>
  <c r="BG516" i="3"/>
  <c r="BH516" i="3"/>
  <c r="BI516" i="3"/>
  <c r="BK516" i="3"/>
  <c r="BK515" i="3" s="1"/>
  <c r="J515" i="3" s="1"/>
  <c r="J69" i="3" s="1"/>
  <c r="J518" i="3"/>
  <c r="P518" i="3"/>
  <c r="R518" i="3"/>
  <c r="T518" i="3"/>
  <c r="T517" i="3" s="1"/>
  <c r="BE518" i="3"/>
  <c r="BF518" i="3"/>
  <c r="BG518" i="3"/>
  <c r="BH518" i="3"/>
  <c r="BI518" i="3"/>
  <c r="BK518" i="3"/>
  <c r="J525" i="3"/>
  <c r="P525" i="3"/>
  <c r="R525" i="3"/>
  <c r="T525" i="3"/>
  <c r="BE525" i="3"/>
  <c r="BF525" i="3"/>
  <c r="BG525" i="3"/>
  <c r="BH525" i="3"/>
  <c r="BI525" i="3"/>
  <c r="BK525" i="3"/>
  <c r="J529" i="3"/>
  <c r="BE529" i="3" s="1"/>
  <c r="P529" i="3"/>
  <c r="R529" i="3"/>
  <c r="T529" i="3"/>
  <c r="BF529" i="3"/>
  <c r="BG529" i="3"/>
  <c r="BH529" i="3"/>
  <c r="BI529" i="3"/>
  <c r="BK529" i="3"/>
  <c r="J531" i="3"/>
  <c r="P531" i="3"/>
  <c r="P517" i="3" s="1"/>
  <c r="R531" i="3"/>
  <c r="T531" i="3"/>
  <c r="BE531" i="3"/>
  <c r="BF531" i="3"/>
  <c r="BG531" i="3"/>
  <c r="BH531" i="3"/>
  <c r="BI531" i="3"/>
  <c r="BK531" i="3"/>
  <c r="J536" i="3"/>
  <c r="P536" i="3"/>
  <c r="R536" i="3"/>
  <c r="T536" i="3"/>
  <c r="BE536" i="3"/>
  <c r="BF536" i="3"/>
  <c r="BG536" i="3"/>
  <c r="BH536" i="3"/>
  <c r="BI536" i="3"/>
  <c r="BK536" i="3"/>
  <c r="J538" i="3"/>
  <c r="P538" i="3"/>
  <c r="R538" i="3"/>
  <c r="T538" i="3"/>
  <c r="BE538" i="3"/>
  <c r="BF538" i="3"/>
  <c r="BG538" i="3"/>
  <c r="BH538" i="3"/>
  <c r="BI538" i="3"/>
  <c r="BK538" i="3"/>
  <c r="J543" i="3"/>
  <c r="P543" i="3"/>
  <c r="R543" i="3"/>
  <c r="T543" i="3"/>
  <c r="BE543" i="3"/>
  <c r="BF543" i="3"/>
  <c r="BG543" i="3"/>
  <c r="BH543" i="3"/>
  <c r="BI543" i="3"/>
  <c r="BK543" i="3"/>
  <c r="J546" i="3"/>
  <c r="P546" i="3"/>
  <c r="R546" i="3"/>
  <c r="T546" i="3"/>
  <c r="BE546" i="3"/>
  <c r="BF546" i="3"/>
  <c r="BG546" i="3"/>
  <c r="BH546" i="3"/>
  <c r="BI546" i="3"/>
  <c r="BK546" i="3"/>
  <c r="J549" i="3"/>
  <c r="P549" i="3"/>
  <c r="R549" i="3"/>
  <c r="T549" i="3"/>
  <c r="BE549" i="3"/>
  <c r="BF549" i="3"/>
  <c r="BG549" i="3"/>
  <c r="BH549" i="3"/>
  <c r="BI549" i="3"/>
  <c r="BK549" i="3"/>
  <c r="J552" i="3"/>
  <c r="BE552" i="3" s="1"/>
  <c r="P552" i="3"/>
  <c r="R552" i="3"/>
  <c r="T552" i="3"/>
  <c r="BF552" i="3"/>
  <c r="BG552" i="3"/>
  <c r="BH552" i="3"/>
  <c r="BI552" i="3"/>
  <c r="BK552" i="3"/>
  <c r="J556" i="3"/>
  <c r="BE556" i="3" s="1"/>
  <c r="P556" i="3"/>
  <c r="R556" i="3"/>
  <c r="T556" i="3"/>
  <c r="BF556" i="3"/>
  <c r="BG556" i="3"/>
  <c r="BH556" i="3"/>
  <c r="BI556" i="3"/>
  <c r="BK556" i="3"/>
  <c r="J559" i="3"/>
  <c r="P559" i="3"/>
  <c r="R559" i="3"/>
  <c r="T559" i="3"/>
  <c r="BE559" i="3"/>
  <c r="BF559" i="3"/>
  <c r="BG559" i="3"/>
  <c r="BH559" i="3"/>
  <c r="BI559" i="3"/>
  <c r="BK559" i="3"/>
  <c r="J560" i="3"/>
  <c r="P560" i="3"/>
  <c r="R560" i="3"/>
  <c r="T560" i="3"/>
  <c r="BE560" i="3"/>
  <c r="BF560" i="3"/>
  <c r="BG560" i="3"/>
  <c r="BH560" i="3"/>
  <c r="BI560" i="3"/>
  <c r="BK560" i="3"/>
  <c r="J561" i="3"/>
  <c r="BE561" i="3" s="1"/>
  <c r="P561" i="3"/>
  <c r="R561" i="3"/>
  <c r="T561" i="3"/>
  <c r="BF561" i="3"/>
  <c r="BG561" i="3"/>
  <c r="BH561" i="3"/>
  <c r="BI561" i="3"/>
  <c r="BK561" i="3"/>
  <c r="J563" i="3"/>
  <c r="BE563" i="3" s="1"/>
  <c r="P563" i="3"/>
  <c r="R563" i="3"/>
  <c r="T563" i="3"/>
  <c r="BF563" i="3"/>
  <c r="BG563" i="3"/>
  <c r="BH563" i="3"/>
  <c r="BI563" i="3"/>
  <c r="BK563" i="3"/>
  <c r="J564" i="3"/>
  <c r="P564" i="3"/>
  <c r="R564" i="3"/>
  <c r="T564" i="3"/>
  <c r="BE564" i="3"/>
  <c r="BF564" i="3"/>
  <c r="BG564" i="3"/>
  <c r="BH564" i="3"/>
  <c r="BI564" i="3"/>
  <c r="BK564" i="3"/>
  <c r="J566" i="3"/>
  <c r="P566" i="3"/>
  <c r="R566" i="3"/>
  <c r="T566" i="3"/>
  <c r="BE566" i="3"/>
  <c r="BF566" i="3"/>
  <c r="BG566" i="3"/>
  <c r="BH566" i="3"/>
  <c r="BI566" i="3"/>
  <c r="BK566" i="3"/>
  <c r="J567" i="3"/>
  <c r="P567" i="3"/>
  <c r="R567" i="3"/>
  <c r="T567" i="3"/>
  <c r="BE567" i="3"/>
  <c r="BF567" i="3"/>
  <c r="BG567" i="3"/>
  <c r="BH567" i="3"/>
  <c r="BI567" i="3"/>
  <c r="BK567" i="3"/>
  <c r="J569" i="3"/>
  <c r="P569" i="3"/>
  <c r="R569" i="3"/>
  <c r="T569" i="3"/>
  <c r="BE569" i="3"/>
  <c r="BF569" i="3"/>
  <c r="BG569" i="3"/>
  <c r="BH569" i="3"/>
  <c r="BI569" i="3"/>
  <c r="BK569" i="3"/>
  <c r="J572" i="3"/>
  <c r="P572" i="3"/>
  <c r="R572" i="3"/>
  <c r="T572" i="3"/>
  <c r="BE572" i="3"/>
  <c r="BF572" i="3"/>
  <c r="BG572" i="3"/>
  <c r="BH572" i="3"/>
  <c r="BI572" i="3"/>
  <c r="BK572" i="3"/>
  <c r="J573" i="3"/>
  <c r="P573" i="3"/>
  <c r="R573" i="3"/>
  <c r="T573" i="3"/>
  <c r="BE573" i="3"/>
  <c r="BF573" i="3"/>
  <c r="BG573" i="3"/>
  <c r="BH573" i="3"/>
  <c r="BI573" i="3"/>
  <c r="BK573" i="3"/>
  <c r="J579" i="3"/>
  <c r="P579" i="3"/>
  <c r="P545" i="3" s="1"/>
  <c r="R579" i="3"/>
  <c r="T579" i="3"/>
  <c r="BE579" i="3"/>
  <c r="BF579" i="3"/>
  <c r="BG579" i="3"/>
  <c r="BH579" i="3"/>
  <c r="BI579" i="3"/>
  <c r="BK579" i="3"/>
  <c r="J585" i="3"/>
  <c r="P585" i="3"/>
  <c r="R585" i="3"/>
  <c r="T585" i="3"/>
  <c r="BE585" i="3"/>
  <c r="BF585" i="3"/>
  <c r="BG585" i="3"/>
  <c r="BH585" i="3"/>
  <c r="BI585" i="3"/>
  <c r="BK585" i="3"/>
  <c r="J587" i="3"/>
  <c r="P587" i="3"/>
  <c r="R587" i="3"/>
  <c r="T587" i="3"/>
  <c r="BE587" i="3"/>
  <c r="BF587" i="3"/>
  <c r="BG587" i="3"/>
  <c r="BH587" i="3"/>
  <c r="BI587" i="3"/>
  <c r="BK587" i="3"/>
  <c r="J588" i="3"/>
  <c r="P588" i="3"/>
  <c r="R588" i="3"/>
  <c r="T588" i="3"/>
  <c r="BE588" i="3"/>
  <c r="BF588" i="3"/>
  <c r="BG588" i="3"/>
  <c r="BH588" i="3"/>
  <c r="BI588" i="3"/>
  <c r="BK588" i="3"/>
  <c r="J591" i="3"/>
  <c r="P591" i="3"/>
  <c r="R591" i="3"/>
  <c r="T591" i="3"/>
  <c r="BE591" i="3"/>
  <c r="BF591" i="3"/>
  <c r="BG591" i="3"/>
  <c r="BH591" i="3"/>
  <c r="BI591" i="3"/>
  <c r="BK591" i="3"/>
  <c r="J593" i="3"/>
  <c r="P593" i="3"/>
  <c r="R593" i="3"/>
  <c r="T593" i="3"/>
  <c r="BE593" i="3"/>
  <c r="BF593" i="3"/>
  <c r="BG593" i="3"/>
  <c r="BH593" i="3"/>
  <c r="BI593" i="3"/>
  <c r="BK593" i="3"/>
  <c r="J596" i="3"/>
  <c r="P596" i="3"/>
  <c r="R596" i="3"/>
  <c r="T596" i="3"/>
  <c r="BE596" i="3"/>
  <c r="BF596" i="3"/>
  <c r="BG596" i="3"/>
  <c r="BH596" i="3"/>
  <c r="BI596" i="3"/>
  <c r="BK596" i="3"/>
  <c r="J598" i="3"/>
  <c r="P598" i="3"/>
  <c r="R598" i="3"/>
  <c r="T598" i="3"/>
  <c r="BE598" i="3"/>
  <c r="BF598" i="3"/>
  <c r="BG598" i="3"/>
  <c r="BH598" i="3"/>
  <c r="BI598" i="3"/>
  <c r="BK598" i="3"/>
  <c r="J602" i="3"/>
  <c r="P602" i="3"/>
  <c r="R602" i="3"/>
  <c r="T602" i="3"/>
  <c r="BE602" i="3"/>
  <c r="BF602" i="3"/>
  <c r="BG602" i="3"/>
  <c r="BH602" i="3"/>
  <c r="BI602" i="3"/>
  <c r="BK602" i="3"/>
  <c r="J604" i="3"/>
  <c r="P604" i="3"/>
  <c r="R604" i="3"/>
  <c r="T604" i="3"/>
  <c r="BE604" i="3"/>
  <c r="BF604" i="3"/>
  <c r="BG604" i="3"/>
  <c r="BH604" i="3"/>
  <c r="BI604" i="3"/>
  <c r="BK604" i="3"/>
  <c r="J608" i="3"/>
  <c r="P608" i="3"/>
  <c r="R608" i="3"/>
  <c r="T608" i="3"/>
  <c r="BE608" i="3"/>
  <c r="BF608" i="3"/>
  <c r="BG608" i="3"/>
  <c r="BH608" i="3"/>
  <c r="BI608" i="3"/>
  <c r="BK608" i="3"/>
  <c r="J611" i="3"/>
  <c r="P611" i="3"/>
  <c r="R611" i="3"/>
  <c r="T611" i="3"/>
  <c r="BE611" i="3"/>
  <c r="BF611" i="3"/>
  <c r="BG611" i="3"/>
  <c r="BH611" i="3"/>
  <c r="BI611" i="3"/>
  <c r="BK611" i="3"/>
  <c r="J614" i="3"/>
  <c r="P614" i="3"/>
  <c r="R614" i="3"/>
  <c r="T614" i="3"/>
  <c r="BE614" i="3"/>
  <c r="BF614" i="3"/>
  <c r="BG614" i="3"/>
  <c r="BH614" i="3"/>
  <c r="BI614" i="3"/>
  <c r="BK614" i="3"/>
  <c r="J616" i="3"/>
  <c r="P616" i="3"/>
  <c r="R616" i="3"/>
  <c r="T616" i="3"/>
  <c r="BE616" i="3"/>
  <c r="BF616" i="3"/>
  <c r="BG616" i="3"/>
  <c r="BH616" i="3"/>
  <c r="BI616" i="3"/>
  <c r="BK616" i="3"/>
  <c r="J620" i="3"/>
  <c r="P620" i="3"/>
  <c r="R620" i="3"/>
  <c r="T620" i="3"/>
  <c r="BE620" i="3"/>
  <c r="BF620" i="3"/>
  <c r="BG620" i="3"/>
  <c r="BH620" i="3"/>
  <c r="BI620" i="3"/>
  <c r="BK620" i="3"/>
  <c r="J622" i="3"/>
  <c r="P622" i="3"/>
  <c r="R622" i="3"/>
  <c r="T622" i="3"/>
  <c r="BE622" i="3"/>
  <c r="BF622" i="3"/>
  <c r="BG622" i="3"/>
  <c r="BH622" i="3"/>
  <c r="BI622" i="3"/>
  <c r="BK622" i="3"/>
  <c r="J625" i="3"/>
  <c r="P625" i="3"/>
  <c r="R625" i="3"/>
  <c r="T625" i="3"/>
  <c r="BE625" i="3"/>
  <c r="BF625" i="3"/>
  <c r="BG625" i="3"/>
  <c r="BH625" i="3"/>
  <c r="BI625" i="3"/>
  <c r="BK625" i="3"/>
  <c r="J627" i="3"/>
  <c r="P627" i="3"/>
  <c r="R627" i="3"/>
  <c r="T627" i="3"/>
  <c r="BE627" i="3"/>
  <c r="BF627" i="3"/>
  <c r="BG627" i="3"/>
  <c r="BH627" i="3"/>
  <c r="BI627" i="3"/>
  <c r="BK627" i="3"/>
  <c r="J631" i="3"/>
  <c r="P631" i="3"/>
  <c r="R631" i="3"/>
  <c r="T631" i="3"/>
  <c r="BE631" i="3"/>
  <c r="BF631" i="3"/>
  <c r="BG631" i="3"/>
  <c r="BH631" i="3"/>
  <c r="BI631" i="3"/>
  <c r="BK631" i="3"/>
  <c r="J633" i="3"/>
  <c r="P633" i="3"/>
  <c r="R633" i="3"/>
  <c r="T633" i="3"/>
  <c r="BE633" i="3"/>
  <c r="BF633" i="3"/>
  <c r="BG633" i="3"/>
  <c r="BH633" i="3"/>
  <c r="BI633" i="3"/>
  <c r="BK633" i="3"/>
  <c r="J638" i="3"/>
  <c r="P638" i="3"/>
  <c r="R638" i="3"/>
  <c r="T638" i="3"/>
  <c r="BE638" i="3"/>
  <c r="BF638" i="3"/>
  <c r="BG638" i="3"/>
  <c r="BH638" i="3"/>
  <c r="BI638" i="3"/>
  <c r="BK638" i="3"/>
  <c r="J641" i="3"/>
  <c r="P641" i="3"/>
  <c r="R641" i="3"/>
  <c r="T641" i="3"/>
  <c r="BE641" i="3"/>
  <c r="BF641" i="3"/>
  <c r="BG641" i="3"/>
  <c r="BH641" i="3"/>
  <c r="BI641" i="3"/>
  <c r="BK641" i="3"/>
  <c r="J647" i="3"/>
  <c r="P647" i="3"/>
  <c r="R647" i="3"/>
  <c r="T647" i="3"/>
  <c r="BE647" i="3"/>
  <c r="BF647" i="3"/>
  <c r="BG647" i="3"/>
  <c r="BH647" i="3"/>
  <c r="BI647" i="3"/>
  <c r="BK647" i="3"/>
  <c r="J649" i="3"/>
  <c r="BE649" i="3" s="1"/>
  <c r="P649" i="3"/>
  <c r="P648" i="3" s="1"/>
  <c r="R649" i="3"/>
  <c r="T649" i="3"/>
  <c r="T648" i="3" s="1"/>
  <c r="BF649" i="3"/>
  <c r="BG649" i="3"/>
  <c r="BH649" i="3"/>
  <c r="BI649" i="3"/>
  <c r="BK649" i="3"/>
  <c r="J655" i="3"/>
  <c r="P655" i="3"/>
  <c r="R655" i="3"/>
  <c r="T655" i="3"/>
  <c r="BE655" i="3"/>
  <c r="BF655" i="3"/>
  <c r="BG655" i="3"/>
  <c r="BH655" i="3"/>
  <c r="BI655" i="3"/>
  <c r="BK655" i="3"/>
  <c r="R656" i="3"/>
  <c r="J657" i="3"/>
  <c r="P657" i="3"/>
  <c r="R657" i="3"/>
  <c r="T657" i="3"/>
  <c r="BE657" i="3"/>
  <c r="BF657" i="3"/>
  <c r="BG657" i="3"/>
  <c r="BH657" i="3"/>
  <c r="BI657" i="3"/>
  <c r="BK657" i="3"/>
  <c r="J660" i="3"/>
  <c r="P660" i="3"/>
  <c r="R660" i="3"/>
  <c r="T660" i="3"/>
  <c r="BE660" i="3"/>
  <c r="BF660" i="3"/>
  <c r="BG660" i="3"/>
  <c r="BH660" i="3"/>
  <c r="BI660" i="3"/>
  <c r="BK660" i="3"/>
  <c r="J663" i="3"/>
  <c r="P663" i="3"/>
  <c r="R663" i="3"/>
  <c r="T663" i="3"/>
  <c r="BE663" i="3"/>
  <c r="BF663" i="3"/>
  <c r="BG663" i="3"/>
  <c r="BH663" i="3"/>
  <c r="BI663" i="3"/>
  <c r="BK663" i="3"/>
  <c r="J664" i="3"/>
  <c r="P664" i="3"/>
  <c r="R664" i="3"/>
  <c r="T664" i="3"/>
  <c r="BE664" i="3"/>
  <c r="BF664" i="3"/>
  <c r="BG664" i="3"/>
  <c r="BH664" i="3"/>
  <c r="BI664" i="3"/>
  <c r="BK664" i="3"/>
  <c r="J669" i="3"/>
  <c r="P669" i="3"/>
  <c r="R669" i="3"/>
  <c r="T669" i="3"/>
  <c r="BE669" i="3"/>
  <c r="BF669" i="3"/>
  <c r="BG669" i="3"/>
  <c r="BH669" i="3"/>
  <c r="BI669" i="3"/>
  <c r="BK669" i="3"/>
  <c r="J673" i="3"/>
  <c r="P673" i="3"/>
  <c r="R673" i="3"/>
  <c r="T673" i="3"/>
  <c r="BE673" i="3"/>
  <c r="BF673" i="3"/>
  <c r="BG673" i="3"/>
  <c r="BH673" i="3"/>
  <c r="BI673" i="3"/>
  <c r="BK673" i="3"/>
  <c r="J678" i="3"/>
  <c r="P678" i="3"/>
  <c r="R678" i="3"/>
  <c r="T678" i="3"/>
  <c r="BE678" i="3"/>
  <c r="BF678" i="3"/>
  <c r="BG678" i="3"/>
  <c r="BH678" i="3"/>
  <c r="BI678" i="3"/>
  <c r="BK678" i="3"/>
  <c r="J680" i="3"/>
  <c r="P680" i="3"/>
  <c r="R680" i="3"/>
  <c r="T680" i="3"/>
  <c r="BE680" i="3"/>
  <c r="BF680" i="3"/>
  <c r="BG680" i="3"/>
  <c r="BH680" i="3"/>
  <c r="BI680" i="3"/>
  <c r="BK680" i="3"/>
  <c r="J686" i="3"/>
  <c r="P686" i="3"/>
  <c r="R686" i="3"/>
  <c r="T686" i="3"/>
  <c r="BE686" i="3"/>
  <c r="BF686" i="3"/>
  <c r="BG686" i="3"/>
  <c r="BH686" i="3"/>
  <c r="BI686" i="3"/>
  <c r="BK686" i="3"/>
  <c r="J692" i="3"/>
  <c r="BE692" i="3" s="1"/>
  <c r="P692" i="3"/>
  <c r="R692" i="3"/>
  <c r="T692" i="3"/>
  <c r="BF692" i="3"/>
  <c r="BG692" i="3"/>
  <c r="BH692" i="3"/>
  <c r="BI692" i="3"/>
  <c r="BK692" i="3"/>
  <c r="J698" i="3"/>
  <c r="BE698" i="3" s="1"/>
  <c r="P698" i="3"/>
  <c r="R698" i="3"/>
  <c r="T698" i="3"/>
  <c r="BF698" i="3"/>
  <c r="BG698" i="3"/>
  <c r="BH698" i="3"/>
  <c r="BI698" i="3"/>
  <c r="BK698" i="3"/>
  <c r="J704" i="3"/>
  <c r="P704" i="3"/>
  <c r="R704" i="3"/>
  <c r="T704" i="3"/>
  <c r="BE704" i="3"/>
  <c r="BF704" i="3"/>
  <c r="BG704" i="3"/>
  <c r="BH704" i="3"/>
  <c r="BI704" i="3"/>
  <c r="BK704" i="3"/>
  <c r="J710" i="3"/>
  <c r="P710" i="3"/>
  <c r="R710" i="3"/>
  <c r="T710" i="3"/>
  <c r="BE710" i="3"/>
  <c r="BF710" i="3"/>
  <c r="BG710" i="3"/>
  <c r="BH710" i="3"/>
  <c r="BI710" i="3"/>
  <c r="BK710" i="3"/>
  <c r="J716" i="3"/>
  <c r="BE716" i="3" s="1"/>
  <c r="P716" i="3"/>
  <c r="R716" i="3"/>
  <c r="T716" i="3"/>
  <c r="BF716" i="3"/>
  <c r="BG716" i="3"/>
  <c r="BH716" i="3"/>
  <c r="BI716" i="3"/>
  <c r="BK716" i="3"/>
  <c r="J722" i="3"/>
  <c r="BE722" i="3" s="1"/>
  <c r="P722" i="3"/>
  <c r="R722" i="3"/>
  <c r="T722" i="3"/>
  <c r="BF722" i="3"/>
  <c r="BG722" i="3"/>
  <c r="BH722" i="3"/>
  <c r="BI722" i="3"/>
  <c r="BK722" i="3"/>
  <c r="J728" i="3"/>
  <c r="P728" i="3"/>
  <c r="R728" i="3"/>
  <c r="T728" i="3"/>
  <c r="BE728" i="3"/>
  <c r="BF728" i="3"/>
  <c r="BG728" i="3"/>
  <c r="BH728" i="3"/>
  <c r="BI728" i="3"/>
  <c r="BK728" i="3"/>
  <c r="J734" i="3"/>
  <c r="P734" i="3"/>
  <c r="R734" i="3"/>
  <c r="T734" i="3"/>
  <c r="BE734" i="3"/>
  <c r="BF734" i="3"/>
  <c r="BG734" i="3"/>
  <c r="BH734" i="3"/>
  <c r="BI734" i="3"/>
  <c r="BK734" i="3"/>
  <c r="J740" i="3"/>
  <c r="BE740" i="3" s="1"/>
  <c r="P740" i="3"/>
  <c r="R740" i="3"/>
  <c r="T740" i="3"/>
  <c r="BF740" i="3"/>
  <c r="BG740" i="3"/>
  <c r="BH740" i="3"/>
  <c r="BI740" i="3"/>
  <c r="BK740" i="3"/>
  <c r="J746" i="3"/>
  <c r="BE746" i="3" s="1"/>
  <c r="P746" i="3"/>
  <c r="R746" i="3"/>
  <c r="T746" i="3"/>
  <c r="BF746" i="3"/>
  <c r="BG746" i="3"/>
  <c r="BH746" i="3"/>
  <c r="BI746" i="3"/>
  <c r="BK746" i="3"/>
  <c r="J752" i="3"/>
  <c r="P752" i="3"/>
  <c r="R752" i="3"/>
  <c r="T752" i="3"/>
  <c r="BE752" i="3"/>
  <c r="BF752" i="3"/>
  <c r="BG752" i="3"/>
  <c r="BH752" i="3"/>
  <c r="BI752" i="3"/>
  <c r="BK752" i="3"/>
  <c r="J758" i="3"/>
  <c r="P758" i="3"/>
  <c r="R758" i="3"/>
  <c r="T758" i="3"/>
  <c r="BE758" i="3"/>
  <c r="BF758" i="3"/>
  <c r="BG758" i="3"/>
  <c r="BH758" i="3"/>
  <c r="BI758" i="3"/>
  <c r="BK758" i="3"/>
  <c r="J764" i="3"/>
  <c r="BE764" i="3" s="1"/>
  <c r="P764" i="3"/>
  <c r="R764" i="3"/>
  <c r="T764" i="3"/>
  <c r="BF764" i="3"/>
  <c r="BG764" i="3"/>
  <c r="BH764" i="3"/>
  <c r="BI764" i="3"/>
  <c r="BK764" i="3"/>
  <c r="J770" i="3"/>
  <c r="BE770" i="3" s="1"/>
  <c r="P770" i="3"/>
  <c r="R770" i="3"/>
  <c r="T770" i="3"/>
  <c r="BF770" i="3"/>
  <c r="BG770" i="3"/>
  <c r="BH770" i="3"/>
  <c r="BI770" i="3"/>
  <c r="BK770" i="3"/>
  <c r="J776" i="3"/>
  <c r="P776" i="3"/>
  <c r="R776" i="3"/>
  <c r="T776" i="3"/>
  <c r="BE776" i="3"/>
  <c r="BF776" i="3"/>
  <c r="BG776" i="3"/>
  <c r="BH776" i="3"/>
  <c r="BI776" i="3"/>
  <c r="BK776" i="3"/>
  <c r="J782" i="3"/>
  <c r="P782" i="3"/>
  <c r="R782" i="3"/>
  <c r="T782" i="3"/>
  <c r="BE782" i="3"/>
  <c r="BF782" i="3"/>
  <c r="BG782" i="3"/>
  <c r="BH782" i="3"/>
  <c r="BI782" i="3"/>
  <c r="BK782" i="3"/>
  <c r="J785" i="3"/>
  <c r="BE785" i="3" s="1"/>
  <c r="P785" i="3"/>
  <c r="R785" i="3"/>
  <c r="T785" i="3"/>
  <c r="BF785" i="3"/>
  <c r="BG785" i="3"/>
  <c r="BH785" i="3"/>
  <c r="BI785" i="3"/>
  <c r="BK785" i="3"/>
  <c r="J786" i="3"/>
  <c r="BE786" i="3" s="1"/>
  <c r="P786" i="3"/>
  <c r="R786" i="3"/>
  <c r="T786" i="3"/>
  <c r="BF786" i="3"/>
  <c r="BG786" i="3"/>
  <c r="BH786" i="3"/>
  <c r="BI786" i="3"/>
  <c r="BK786" i="3"/>
  <c r="J788" i="3"/>
  <c r="BE788" i="3" s="1"/>
  <c r="P788" i="3"/>
  <c r="P787" i="3" s="1"/>
  <c r="R788" i="3"/>
  <c r="T788" i="3"/>
  <c r="T787" i="3" s="1"/>
  <c r="BF788" i="3"/>
  <c r="BG788" i="3"/>
  <c r="BH788" i="3"/>
  <c r="BI788" i="3"/>
  <c r="BK788" i="3"/>
  <c r="J789" i="3"/>
  <c r="P789" i="3"/>
  <c r="R789" i="3"/>
  <c r="T789" i="3"/>
  <c r="BE789" i="3"/>
  <c r="BF789" i="3"/>
  <c r="BG789" i="3"/>
  <c r="BH789" i="3"/>
  <c r="BI789" i="3"/>
  <c r="BK789" i="3"/>
  <c r="J795" i="3"/>
  <c r="P795" i="3"/>
  <c r="R795" i="3"/>
  <c r="T795" i="3"/>
  <c r="BE795" i="3"/>
  <c r="BF795" i="3"/>
  <c r="BG795" i="3"/>
  <c r="BH795" i="3"/>
  <c r="BI795" i="3"/>
  <c r="BK795" i="3"/>
  <c r="J801" i="3"/>
  <c r="P801" i="3"/>
  <c r="R801" i="3"/>
  <c r="T801" i="3"/>
  <c r="BE801" i="3"/>
  <c r="BF801" i="3"/>
  <c r="BG801" i="3"/>
  <c r="BH801" i="3"/>
  <c r="BI801" i="3"/>
  <c r="BK801" i="3"/>
  <c r="J807" i="3"/>
  <c r="P807" i="3"/>
  <c r="R807" i="3"/>
  <c r="T807" i="3"/>
  <c r="BE807" i="3"/>
  <c r="BF807" i="3"/>
  <c r="BG807" i="3"/>
  <c r="BH807" i="3"/>
  <c r="BI807" i="3"/>
  <c r="BK807" i="3"/>
  <c r="J813" i="3"/>
  <c r="P813" i="3"/>
  <c r="R813" i="3"/>
  <c r="T813" i="3"/>
  <c r="BE813" i="3"/>
  <c r="BF813" i="3"/>
  <c r="BG813" i="3"/>
  <c r="BH813" i="3"/>
  <c r="BI813" i="3"/>
  <c r="BK813" i="3"/>
  <c r="J819" i="3"/>
  <c r="P819" i="3"/>
  <c r="R819" i="3"/>
  <c r="T819" i="3"/>
  <c r="BE819" i="3"/>
  <c r="BF819" i="3"/>
  <c r="BG819" i="3"/>
  <c r="BH819" i="3"/>
  <c r="BI819" i="3"/>
  <c r="BK819" i="3"/>
  <c r="J825" i="3"/>
  <c r="P825" i="3"/>
  <c r="R825" i="3"/>
  <c r="T825" i="3"/>
  <c r="BE825" i="3"/>
  <c r="BF825" i="3"/>
  <c r="BG825" i="3"/>
  <c r="BH825" i="3"/>
  <c r="BI825" i="3"/>
  <c r="BK825" i="3"/>
  <c r="J831" i="3"/>
  <c r="P831" i="3"/>
  <c r="R831" i="3"/>
  <c r="T831" i="3"/>
  <c r="BE831" i="3"/>
  <c r="BF831" i="3"/>
  <c r="BG831" i="3"/>
  <c r="BH831" i="3"/>
  <c r="BI831" i="3"/>
  <c r="BK831" i="3"/>
  <c r="J837" i="3"/>
  <c r="P837" i="3"/>
  <c r="R837" i="3"/>
  <c r="T837" i="3"/>
  <c r="BE837" i="3"/>
  <c r="BF837" i="3"/>
  <c r="BG837" i="3"/>
  <c r="BH837" i="3"/>
  <c r="BI837" i="3"/>
  <c r="BK837" i="3"/>
  <c r="J843" i="3"/>
  <c r="BE843" i="3" s="1"/>
  <c r="P843" i="3"/>
  <c r="R843" i="3"/>
  <c r="T843" i="3"/>
  <c r="BF843" i="3"/>
  <c r="BG843" i="3"/>
  <c r="BH843" i="3"/>
  <c r="BI843" i="3"/>
  <c r="BK843" i="3"/>
  <c r="J849" i="3"/>
  <c r="P849" i="3"/>
  <c r="R849" i="3"/>
  <c r="T849" i="3"/>
  <c r="BE849" i="3"/>
  <c r="BF849" i="3"/>
  <c r="BG849" i="3"/>
  <c r="BH849" i="3"/>
  <c r="BI849" i="3"/>
  <c r="BK849" i="3"/>
  <c r="J855" i="3"/>
  <c r="P855" i="3"/>
  <c r="R855" i="3"/>
  <c r="T855" i="3"/>
  <c r="BE855" i="3"/>
  <c r="BF855" i="3"/>
  <c r="BG855" i="3"/>
  <c r="BH855" i="3"/>
  <c r="BI855" i="3"/>
  <c r="BK855" i="3"/>
  <c r="J861" i="3"/>
  <c r="BE861" i="3" s="1"/>
  <c r="P861" i="3"/>
  <c r="R861" i="3"/>
  <c r="T861" i="3"/>
  <c r="BF861" i="3"/>
  <c r="BG861" i="3"/>
  <c r="BH861" i="3"/>
  <c r="BI861" i="3"/>
  <c r="BK861" i="3"/>
  <c r="J867" i="3"/>
  <c r="P867" i="3"/>
  <c r="R867" i="3"/>
  <c r="T867" i="3"/>
  <c r="BE867" i="3"/>
  <c r="BF867" i="3"/>
  <c r="BG867" i="3"/>
  <c r="BH867" i="3"/>
  <c r="BI867" i="3"/>
  <c r="BK867" i="3"/>
  <c r="J873" i="3"/>
  <c r="P873" i="3"/>
  <c r="R873" i="3"/>
  <c r="T873" i="3"/>
  <c r="BE873" i="3"/>
  <c r="BF873" i="3"/>
  <c r="BG873" i="3"/>
  <c r="BH873" i="3"/>
  <c r="BI873" i="3"/>
  <c r="BK873" i="3"/>
  <c r="J879" i="3"/>
  <c r="P879" i="3"/>
  <c r="R879" i="3"/>
  <c r="T879" i="3"/>
  <c r="BE879" i="3"/>
  <c r="BF879" i="3"/>
  <c r="BG879" i="3"/>
  <c r="BH879" i="3"/>
  <c r="BI879" i="3"/>
  <c r="BK879" i="3"/>
  <c r="J885" i="3"/>
  <c r="P885" i="3"/>
  <c r="R885" i="3"/>
  <c r="T885" i="3"/>
  <c r="BE885" i="3"/>
  <c r="BF885" i="3"/>
  <c r="BG885" i="3"/>
  <c r="BH885" i="3"/>
  <c r="BI885" i="3"/>
  <c r="BK885" i="3"/>
  <c r="J891" i="3"/>
  <c r="P891" i="3"/>
  <c r="R891" i="3"/>
  <c r="T891" i="3"/>
  <c r="BE891" i="3"/>
  <c r="BF891" i="3"/>
  <c r="BG891" i="3"/>
  <c r="BH891" i="3"/>
  <c r="BI891" i="3"/>
  <c r="BK891" i="3"/>
  <c r="J897" i="3"/>
  <c r="P897" i="3"/>
  <c r="R897" i="3"/>
  <c r="T897" i="3"/>
  <c r="BE897" i="3"/>
  <c r="BF897" i="3"/>
  <c r="BG897" i="3"/>
  <c r="BH897" i="3"/>
  <c r="BI897" i="3"/>
  <c r="BK897" i="3"/>
  <c r="J903" i="3"/>
  <c r="P903" i="3"/>
  <c r="R903" i="3"/>
  <c r="T903" i="3"/>
  <c r="BE903" i="3"/>
  <c r="BF903" i="3"/>
  <c r="BG903" i="3"/>
  <c r="BH903" i="3"/>
  <c r="BI903" i="3"/>
  <c r="BK903" i="3"/>
  <c r="J909" i="3"/>
  <c r="P909" i="3"/>
  <c r="R909" i="3"/>
  <c r="T909" i="3"/>
  <c r="BE909" i="3"/>
  <c r="BF909" i="3"/>
  <c r="BG909" i="3"/>
  <c r="BH909" i="3"/>
  <c r="BI909" i="3"/>
  <c r="BK909" i="3"/>
  <c r="J915" i="3"/>
  <c r="P915" i="3"/>
  <c r="R915" i="3"/>
  <c r="T915" i="3"/>
  <c r="BE915" i="3"/>
  <c r="BF915" i="3"/>
  <c r="BG915" i="3"/>
  <c r="BH915" i="3"/>
  <c r="BI915" i="3"/>
  <c r="BK915" i="3"/>
  <c r="J921" i="3"/>
  <c r="P921" i="3"/>
  <c r="R921" i="3"/>
  <c r="T921" i="3"/>
  <c r="BE921" i="3"/>
  <c r="BF921" i="3"/>
  <c r="BG921" i="3"/>
  <c r="BH921" i="3"/>
  <c r="BI921" i="3"/>
  <c r="BK921" i="3"/>
  <c r="J927" i="3"/>
  <c r="P927" i="3"/>
  <c r="R927" i="3"/>
  <c r="T927" i="3"/>
  <c r="BE927" i="3"/>
  <c r="BF927" i="3"/>
  <c r="BG927" i="3"/>
  <c r="BH927" i="3"/>
  <c r="BI927" i="3"/>
  <c r="BK927" i="3"/>
  <c r="J933" i="3"/>
  <c r="P933" i="3"/>
  <c r="R933" i="3"/>
  <c r="T933" i="3"/>
  <c r="BE933" i="3"/>
  <c r="BF933" i="3"/>
  <c r="BG933" i="3"/>
  <c r="BH933" i="3"/>
  <c r="BI933" i="3"/>
  <c r="BK933" i="3"/>
  <c r="J939" i="3"/>
  <c r="P939" i="3"/>
  <c r="R939" i="3"/>
  <c r="T939" i="3"/>
  <c r="BE939" i="3"/>
  <c r="BF939" i="3"/>
  <c r="BG939" i="3"/>
  <c r="BH939" i="3"/>
  <c r="BI939" i="3"/>
  <c r="BK939" i="3"/>
  <c r="J945" i="3"/>
  <c r="P945" i="3"/>
  <c r="R945" i="3"/>
  <c r="T945" i="3"/>
  <c r="BE945" i="3"/>
  <c r="BF945" i="3"/>
  <c r="BG945" i="3"/>
  <c r="BH945" i="3"/>
  <c r="BI945" i="3"/>
  <c r="BK945" i="3"/>
  <c r="J951" i="3"/>
  <c r="P951" i="3"/>
  <c r="R951" i="3"/>
  <c r="T951" i="3"/>
  <c r="BE951" i="3"/>
  <c r="BF951" i="3"/>
  <c r="BG951" i="3"/>
  <c r="BH951" i="3"/>
  <c r="BI951" i="3"/>
  <c r="BK951" i="3"/>
  <c r="J957" i="3"/>
  <c r="P957" i="3"/>
  <c r="R957" i="3"/>
  <c r="T957" i="3"/>
  <c r="BE957" i="3"/>
  <c r="BF957" i="3"/>
  <c r="BG957" i="3"/>
  <c r="BH957" i="3"/>
  <c r="BI957" i="3"/>
  <c r="BK957" i="3"/>
  <c r="J963" i="3"/>
  <c r="P963" i="3"/>
  <c r="R963" i="3"/>
  <c r="T963" i="3"/>
  <c r="BE963" i="3"/>
  <c r="BF963" i="3"/>
  <c r="BG963" i="3"/>
  <c r="BH963" i="3"/>
  <c r="BI963" i="3"/>
  <c r="BK963" i="3"/>
  <c r="J969" i="3"/>
  <c r="P969" i="3"/>
  <c r="R969" i="3"/>
  <c r="T969" i="3"/>
  <c r="BE969" i="3"/>
  <c r="BF969" i="3"/>
  <c r="BG969" i="3"/>
  <c r="BH969" i="3"/>
  <c r="BI969" i="3"/>
  <c r="BK969" i="3"/>
  <c r="J975" i="3"/>
  <c r="P975" i="3"/>
  <c r="R975" i="3"/>
  <c r="T975" i="3"/>
  <c r="BE975" i="3"/>
  <c r="BF975" i="3"/>
  <c r="BG975" i="3"/>
  <c r="BH975" i="3"/>
  <c r="BI975" i="3"/>
  <c r="BK975" i="3"/>
  <c r="J981" i="3"/>
  <c r="P981" i="3"/>
  <c r="R981" i="3"/>
  <c r="T981" i="3"/>
  <c r="BE981" i="3"/>
  <c r="BF981" i="3"/>
  <c r="BG981" i="3"/>
  <c r="BH981" i="3"/>
  <c r="BI981" i="3"/>
  <c r="BK981" i="3"/>
  <c r="J987" i="3"/>
  <c r="P987" i="3"/>
  <c r="R987" i="3"/>
  <c r="T987" i="3"/>
  <c r="BE987" i="3"/>
  <c r="BF987" i="3"/>
  <c r="BG987" i="3"/>
  <c r="BH987" i="3"/>
  <c r="BI987" i="3"/>
  <c r="BK987" i="3"/>
  <c r="J993" i="3"/>
  <c r="BE993" i="3" s="1"/>
  <c r="P993" i="3"/>
  <c r="R993" i="3"/>
  <c r="T993" i="3"/>
  <c r="BF993" i="3"/>
  <c r="BG993" i="3"/>
  <c r="BH993" i="3"/>
  <c r="BI993" i="3"/>
  <c r="BK993" i="3"/>
  <c r="J999" i="3"/>
  <c r="P999" i="3"/>
  <c r="R999" i="3"/>
  <c r="T999" i="3"/>
  <c r="BE999" i="3"/>
  <c r="BF999" i="3"/>
  <c r="BG999" i="3"/>
  <c r="BH999" i="3"/>
  <c r="BI999" i="3"/>
  <c r="BK999" i="3"/>
  <c r="J1005" i="3"/>
  <c r="P1005" i="3"/>
  <c r="R1005" i="3"/>
  <c r="T1005" i="3"/>
  <c r="BE1005" i="3"/>
  <c r="BF1005" i="3"/>
  <c r="BG1005" i="3"/>
  <c r="BH1005" i="3"/>
  <c r="BI1005" i="3"/>
  <c r="BK1005" i="3"/>
  <c r="J1011" i="3"/>
  <c r="P1011" i="3"/>
  <c r="R1011" i="3"/>
  <c r="T1011" i="3"/>
  <c r="BE1011" i="3"/>
  <c r="BF1011" i="3"/>
  <c r="BG1011" i="3"/>
  <c r="BH1011" i="3"/>
  <c r="BI1011" i="3"/>
  <c r="BK1011" i="3"/>
  <c r="J1017" i="3"/>
  <c r="P1017" i="3"/>
  <c r="R1017" i="3"/>
  <c r="T1017" i="3"/>
  <c r="BE1017" i="3"/>
  <c r="BF1017" i="3"/>
  <c r="BG1017" i="3"/>
  <c r="BH1017" i="3"/>
  <c r="BI1017" i="3"/>
  <c r="BK1017" i="3"/>
  <c r="J1023" i="3"/>
  <c r="P1023" i="3"/>
  <c r="R1023" i="3"/>
  <c r="T1023" i="3"/>
  <c r="BE1023" i="3"/>
  <c r="BF1023" i="3"/>
  <c r="BG1023" i="3"/>
  <c r="BH1023" i="3"/>
  <c r="BI1023" i="3"/>
  <c r="BK1023" i="3"/>
  <c r="J1029" i="3"/>
  <c r="P1029" i="3"/>
  <c r="R1029" i="3"/>
  <c r="T1029" i="3"/>
  <c r="BE1029" i="3"/>
  <c r="BF1029" i="3"/>
  <c r="BG1029" i="3"/>
  <c r="BH1029" i="3"/>
  <c r="BI1029" i="3"/>
  <c r="BK1029" i="3"/>
  <c r="J1035" i="3"/>
  <c r="P1035" i="3"/>
  <c r="R1035" i="3"/>
  <c r="T1035" i="3"/>
  <c r="BE1035" i="3"/>
  <c r="BF1035" i="3"/>
  <c r="BG1035" i="3"/>
  <c r="BH1035" i="3"/>
  <c r="BI1035" i="3"/>
  <c r="BK1035" i="3"/>
  <c r="J1041" i="3"/>
  <c r="P1041" i="3"/>
  <c r="R1041" i="3"/>
  <c r="T1041" i="3"/>
  <c r="BE1041" i="3"/>
  <c r="BF1041" i="3"/>
  <c r="BG1041" i="3"/>
  <c r="BH1041" i="3"/>
  <c r="BI1041" i="3"/>
  <c r="BK1041" i="3"/>
  <c r="J1047" i="3"/>
  <c r="P1047" i="3"/>
  <c r="R1047" i="3"/>
  <c r="T1047" i="3"/>
  <c r="BE1047" i="3"/>
  <c r="BF1047" i="3"/>
  <c r="BG1047" i="3"/>
  <c r="BH1047" i="3"/>
  <c r="BI1047" i="3"/>
  <c r="BK1047" i="3"/>
  <c r="J1053" i="3"/>
  <c r="P1053" i="3"/>
  <c r="R1053" i="3"/>
  <c r="T1053" i="3"/>
  <c r="BE1053" i="3"/>
  <c r="BF1053" i="3"/>
  <c r="BG1053" i="3"/>
  <c r="BH1053" i="3"/>
  <c r="BI1053" i="3"/>
  <c r="BK1053" i="3"/>
  <c r="J1059" i="3"/>
  <c r="P1059" i="3"/>
  <c r="R1059" i="3"/>
  <c r="T1059" i="3"/>
  <c r="BE1059" i="3"/>
  <c r="BF1059" i="3"/>
  <c r="BG1059" i="3"/>
  <c r="BH1059" i="3"/>
  <c r="BI1059" i="3"/>
  <c r="BK1059" i="3"/>
  <c r="J1065" i="3"/>
  <c r="P1065" i="3"/>
  <c r="R1065" i="3"/>
  <c r="T1065" i="3"/>
  <c r="BE1065" i="3"/>
  <c r="BF1065" i="3"/>
  <c r="BG1065" i="3"/>
  <c r="BH1065" i="3"/>
  <c r="BI1065" i="3"/>
  <c r="BK1065" i="3"/>
  <c r="J1073" i="3"/>
  <c r="P1073" i="3"/>
  <c r="R1073" i="3"/>
  <c r="T1073" i="3"/>
  <c r="BE1073" i="3"/>
  <c r="BF1073" i="3"/>
  <c r="BG1073" i="3"/>
  <c r="BH1073" i="3"/>
  <c r="BI1073" i="3"/>
  <c r="BK1073" i="3"/>
  <c r="J1075" i="3"/>
  <c r="BE1075" i="3" s="1"/>
  <c r="P1075" i="3"/>
  <c r="P1074" i="3" s="1"/>
  <c r="R1075" i="3"/>
  <c r="T1075" i="3"/>
  <c r="T1074" i="3" s="1"/>
  <c r="BF1075" i="3"/>
  <c r="BG1075" i="3"/>
  <c r="BH1075" i="3"/>
  <c r="BI1075" i="3"/>
  <c r="BK1075" i="3"/>
  <c r="J1081" i="3"/>
  <c r="P1081" i="3"/>
  <c r="R1081" i="3"/>
  <c r="R1074" i="3" s="1"/>
  <c r="T1081" i="3"/>
  <c r="BE1081" i="3"/>
  <c r="BF1081" i="3"/>
  <c r="BG1081" i="3"/>
  <c r="BH1081" i="3"/>
  <c r="BI1081" i="3"/>
  <c r="BK1081" i="3"/>
  <c r="J1087" i="3"/>
  <c r="P1087" i="3"/>
  <c r="R1087" i="3"/>
  <c r="T1087" i="3"/>
  <c r="BE1087" i="3"/>
  <c r="BF1087" i="3"/>
  <c r="BG1087" i="3"/>
  <c r="BH1087" i="3"/>
  <c r="BI1087" i="3"/>
  <c r="BK1087" i="3"/>
  <c r="J1089" i="3"/>
  <c r="P1089" i="3"/>
  <c r="R1089" i="3"/>
  <c r="T1089" i="3"/>
  <c r="BE1089" i="3"/>
  <c r="BF1089" i="3"/>
  <c r="BG1089" i="3"/>
  <c r="BH1089" i="3"/>
  <c r="BI1089" i="3"/>
  <c r="BK1089" i="3"/>
  <c r="J1092" i="3"/>
  <c r="P1092" i="3"/>
  <c r="P1088" i="3" s="1"/>
  <c r="R1092" i="3"/>
  <c r="T1092" i="3"/>
  <c r="BE1092" i="3"/>
  <c r="BF1092" i="3"/>
  <c r="BG1092" i="3"/>
  <c r="BH1092" i="3"/>
  <c r="BI1092" i="3"/>
  <c r="BK1092" i="3"/>
  <c r="J1095" i="3"/>
  <c r="BE1095" i="3" s="1"/>
  <c r="P1095" i="3"/>
  <c r="R1095" i="3"/>
  <c r="T1095" i="3"/>
  <c r="BF1095" i="3"/>
  <c r="BG1095" i="3"/>
  <c r="BH1095" i="3"/>
  <c r="BI1095" i="3"/>
  <c r="BK1095" i="3"/>
  <c r="J1096" i="3"/>
  <c r="P1096" i="3"/>
  <c r="R1096" i="3"/>
  <c r="T1096" i="3"/>
  <c r="BE1096" i="3"/>
  <c r="BF1096" i="3"/>
  <c r="BG1096" i="3"/>
  <c r="BH1096" i="3"/>
  <c r="BI1096" i="3"/>
  <c r="BK1096" i="3"/>
  <c r="J1097" i="3"/>
  <c r="P1097" i="3"/>
  <c r="R1097" i="3"/>
  <c r="T1097" i="3"/>
  <c r="BE1097" i="3"/>
  <c r="BF1097" i="3"/>
  <c r="BG1097" i="3"/>
  <c r="BH1097" i="3"/>
  <c r="BI1097" i="3"/>
  <c r="BK1097" i="3"/>
  <c r="J1099" i="3"/>
  <c r="P1099" i="3"/>
  <c r="R1099" i="3"/>
  <c r="T1099" i="3"/>
  <c r="BE1099" i="3"/>
  <c r="BF1099" i="3"/>
  <c r="BG1099" i="3"/>
  <c r="BH1099" i="3"/>
  <c r="BI1099" i="3"/>
  <c r="BK1099" i="3"/>
  <c r="J1100" i="3"/>
  <c r="P1100" i="3"/>
  <c r="R1100" i="3"/>
  <c r="T1100" i="3"/>
  <c r="BE1100" i="3"/>
  <c r="BF1100" i="3"/>
  <c r="BG1100" i="3"/>
  <c r="BH1100" i="3"/>
  <c r="BI1100" i="3"/>
  <c r="BK1100" i="3"/>
  <c r="J1101" i="3"/>
  <c r="BE1101" i="3" s="1"/>
  <c r="P1101" i="3"/>
  <c r="R1101" i="3"/>
  <c r="T1101" i="3"/>
  <c r="BF1101" i="3"/>
  <c r="BG1101" i="3"/>
  <c r="BH1101" i="3"/>
  <c r="BI1101" i="3"/>
  <c r="BK1101" i="3"/>
  <c r="J1102" i="3"/>
  <c r="BE1102" i="3" s="1"/>
  <c r="P1102" i="3"/>
  <c r="R1102" i="3"/>
  <c r="T1102" i="3"/>
  <c r="BF1102" i="3"/>
  <c r="BG1102" i="3"/>
  <c r="BH1102" i="3"/>
  <c r="BI1102" i="3"/>
  <c r="BK1102" i="3"/>
  <c r="J1106" i="3"/>
  <c r="P1106" i="3"/>
  <c r="R1106" i="3"/>
  <c r="T1106" i="3"/>
  <c r="BE1106" i="3"/>
  <c r="BF1106" i="3"/>
  <c r="BG1106" i="3"/>
  <c r="BH1106" i="3"/>
  <c r="BI1106" i="3"/>
  <c r="BK1106" i="3"/>
  <c r="J1110" i="3"/>
  <c r="P1110" i="3"/>
  <c r="R1110" i="3"/>
  <c r="R1098" i="3" s="1"/>
  <c r="T1110" i="3"/>
  <c r="BE1110" i="3"/>
  <c r="BF1110" i="3"/>
  <c r="BG1110" i="3"/>
  <c r="BH1110" i="3"/>
  <c r="BI1110" i="3"/>
  <c r="BK1110" i="3"/>
  <c r="J1111" i="3"/>
  <c r="BE1111" i="3" s="1"/>
  <c r="P1111" i="3"/>
  <c r="R1111" i="3"/>
  <c r="T1111" i="3"/>
  <c r="BF1111" i="3"/>
  <c r="BG1111" i="3"/>
  <c r="BH1111" i="3"/>
  <c r="BI1111" i="3"/>
  <c r="BK1111" i="3"/>
  <c r="J1113" i="3"/>
  <c r="BE1113" i="3" s="1"/>
  <c r="P1113" i="3"/>
  <c r="R1113" i="3"/>
  <c r="T1113" i="3"/>
  <c r="BF1113" i="3"/>
  <c r="BG1113" i="3"/>
  <c r="BH1113" i="3"/>
  <c r="BI1113" i="3"/>
  <c r="BK1113" i="3"/>
  <c r="J1119" i="3"/>
  <c r="P1119" i="3"/>
  <c r="R1119" i="3"/>
  <c r="T1119" i="3"/>
  <c r="BE1119" i="3"/>
  <c r="BF1119" i="3"/>
  <c r="BG1119" i="3"/>
  <c r="BH1119" i="3"/>
  <c r="BI1119" i="3"/>
  <c r="BK1119" i="3"/>
  <c r="J1121" i="3"/>
  <c r="P1121" i="3"/>
  <c r="R1121" i="3"/>
  <c r="T1121" i="3"/>
  <c r="BE1121" i="3"/>
  <c r="BF1121" i="3"/>
  <c r="BG1121" i="3"/>
  <c r="BH1121" i="3"/>
  <c r="BI1121" i="3"/>
  <c r="BK1121" i="3"/>
  <c r="J1122" i="3"/>
  <c r="P1122" i="3"/>
  <c r="R1122" i="3"/>
  <c r="T1122" i="3"/>
  <c r="BE1122" i="3"/>
  <c r="BF1122" i="3"/>
  <c r="BG1122" i="3"/>
  <c r="BH1122" i="3"/>
  <c r="BI1122" i="3"/>
  <c r="BK1122" i="3"/>
  <c r="J1123" i="3"/>
  <c r="P1123" i="3"/>
  <c r="R1123" i="3"/>
  <c r="T1123" i="3"/>
  <c r="BE1123" i="3"/>
  <c r="BF1123" i="3"/>
  <c r="BG1123" i="3"/>
  <c r="BH1123" i="3"/>
  <c r="BI1123" i="3"/>
  <c r="BK1123" i="3"/>
  <c r="J1124" i="3"/>
  <c r="P1124" i="3"/>
  <c r="R1124" i="3"/>
  <c r="T1124" i="3"/>
  <c r="BE1124" i="3"/>
  <c r="BF1124" i="3"/>
  <c r="BG1124" i="3"/>
  <c r="BH1124" i="3"/>
  <c r="BI1124" i="3"/>
  <c r="BK1124" i="3"/>
  <c r="J1125" i="3"/>
  <c r="P1125" i="3"/>
  <c r="R1125" i="3"/>
  <c r="T1125" i="3"/>
  <c r="BE1125" i="3"/>
  <c r="BF1125" i="3"/>
  <c r="BG1125" i="3"/>
  <c r="BH1125" i="3"/>
  <c r="BI1125" i="3"/>
  <c r="BK1125" i="3"/>
  <c r="J1127" i="3"/>
  <c r="BE1127" i="3" s="1"/>
  <c r="P1127" i="3"/>
  <c r="R1127" i="3"/>
  <c r="R1126" i="3" s="1"/>
  <c r="T1127" i="3"/>
  <c r="BF1127" i="3"/>
  <c r="BG1127" i="3"/>
  <c r="BH1127" i="3"/>
  <c r="BI1127" i="3"/>
  <c r="BK1127" i="3"/>
  <c r="J1131" i="3"/>
  <c r="P1131" i="3"/>
  <c r="R1131" i="3"/>
  <c r="T1131" i="3"/>
  <c r="BE1131" i="3"/>
  <c r="BF1131" i="3"/>
  <c r="BG1131" i="3"/>
  <c r="BH1131" i="3"/>
  <c r="BI1131" i="3"/>
  <c r="BK1131" i="3"/>
  <c r="J1135" i="3"/>
  <c r="P1135" i="3"/>
  <c r="R1135" i="3"/>
  <c r="T1135" i="3"/>
  <c r="BE1135" i="3"/>
  <c r="BF1135" i="3"/>
  <c r="BG1135" i="3"/>
  <c r="BH1135" i="3"/>
  <c r="BI1135" i="3"/>
  <c r="BK1135" i="3"/>
  <c r="J1139" i="3"/>
  <c r="BE1139" i="3" s="1"/>
  <c r="P1139" i="3"/>
  <c r="R1139" i="3"/>
  <c r="T1139" i="3"/>
  <c r="BF1139" i="3"/>
  <c r="BG1139" i="3"/>
  <c r="BH1139" i="3"/>
  <c r="BI1139" i="3"/>
  <c r="BK1139" i="3"/>
  <c r="P1143" i="3"/>
  <c r="J1144" i="3"/>
  <c r="P1144" i="3"/>
  <c r="R1144" i="3"/>
  <c r="T1144" i="3"/>
  <c r="T1143" i="3" s="1"/>
  <c r="BE1144" i="3"/>
  <c r="BF1144" i="3"/>
  <c r="BG1144" i="3"/>
  <c r="BH1144" i="3"/>
  <c r="BI1144" i="3"/>
  <c r="BK1144" i="3"/>
  <c r="J1148" i="3"/>
  <c r="P1148" i="3"/>
  <c r="R1148" i="3"/>
  <c r="T1148" i="3"/>
  <c r="BE1148" i="3"/>
  <c r="BF1148" i="3"/>
  <c r="BG1148" i="3"/>
  <c r="BH1148" i="3"/>
  <c r="BI1148" i="3"/>
  <c r="BK1148" i="3"/>
  <c r="J1154" i="3"/>
  <c r="P1154" i="3"/>
  <c r="R1154" i="3"/>
  <c r="T1154" i="3"/>
  <c r="BE1154" i="3"/>
  <c r="BF1154" i="3"/>
  <c r="BG1154" i="3"/>
  <c r="BH1154" i="3"/>
  <c r="BI1154" i="3"/>
  <c r="BK1154" i="3"/>
  <c r="P1160" i="3"/>
  <c r="P1159" i="3" s="1"/>
  <c r="J1161" i="3"/>
  <c r="P1161" i="3"/>
  <c r="R1161" i="3"/>
  <c r="T1161" i="3"/>
  <c r="T1160" i="3" s="1"/>
  <c r="T1159" i="3" s="1"/>
  <c r="BE1161" i="3"/>
  <c r="BF1161" i="3"/>
  <c r="BG1161" i="3"/>
  <c r="BH1161" i="3"/>
  <c r="BI1161" i="3"/>
  <c r="BK1161" i="3"/>
  <c r="J1166" i="3"/>
  <c r="P1166" i="3"/>
  <c r="R1166" i="3"/>
  <c r="T1166" i="3"/>
  <c r="BE1166" i="3"/>
  <c r="BF1166" i="3"/>
  <c r="BG1166" i="3"/>
  <c r="BH1166" i="3"/>
  <c r="BI1166" i="3"/>
  <c r="BK1166" i="3"/>
  <c r="J1171" i="3"/>
  <c r="P1171" i="3"/>
  <c r="R1171" i="3"/>
  <c r="T1171" i="3"/>
  <c r="BE1171" i="3"/>
  <c r="BF1171" i="3"/>
  <c r="BG1171" i="3"/>
  <c r="BH1171" i="3"/>
  <c r="BI1171" i="3"/>
  <c r="BK1171" i="3"/>
  <c r="J1176" i="3"/>
  <c r="P1176" i="3"/>
  <c r="R1176" i="3"/>
  <c r="T1176" i="3"/>
  <c r="BE1176" i="3"/>
  <c r="BF1176" i="3"/>
  <c r="BG1176" i="3"/>
  <c r="BH1176" i="3"/>
  <c r="BI1176" i="3"/>
  <c r="BK1176" i="3"/>
  <c r="J1182" i="3"/>
  <c r="P1182" i="3"/>
  <c r="R1182" i="3"/>
  <c r="T1182" i="3"/>
  <c r="BE1182" i="3"/>
  <c r="BF1182" i="3"/>
  <c r="BG1182" i="3"/>
  <c r="BH1182" i="3"/>
  <c r="BI1182" i="3"/>
  <c r="BK1182" i="3"/>
  <c r="J1183" i="3"/>
  <c r="P1183" i="3"/>
  <c r="R1183" i="3"/>
  <c r="T1183" i="3"/>
  <c r="BE1183" i="3"/>
  <c r="BF1183" i="3"/>
  <c r="BG1183" i="3"/>
  <c r="BH1183" i="3"/>
  <c r="BI1183" i="3"/>
  <c r="BK1183" i="3"/>
  <c r="J1184" i="3"/>
  <c r="P1184" i="3"/>
  <c r="R1184" i="3"/>
  <c r="T1184" i="3"/>
  <c r="BE1184" i="3"/>
  <c r="BF1184" i="3"/>
  <c r="BG1184" i="3"/>
  <c r="BH1184" i="3"/>
  <c r="BI1184" i="3"/>
  <c r="BK1184" i="3"/>
  <c r="J1185" i="3"/>
  <c r="BE1185" i="3" s="1"/>
  <c r="P1185" i="3"/>
  <c r="R1185" i="3"/>
  <c r="T1185" i="3"/>
  <c r="BF1185" i="3"/>
  <c r="BG1185" i="3"/>
  <c r="BH1185" i="3"/>
  <c r="BI1185" i="3"/>
  <c r="BK1185" i="3"/>
  <c r="J1191" i="3"/>
  <c r="P1191" i="3"/>
  <c r="R1191" i="3"/>
  <c r="T1191" i="3"/>
  <c r="BE1191" i="3"/>
  <c r="BF1191" i="3"/>
  <c r="BG1191" i="3"/>
  <c r="BH1191" i="3"/>
  <c r="BI1191" i="3"/>
  <c r="BK1191" i="3"/>
  <c r="J1197" i="3"/>
  <c r="P1197" i="3"/>
  <c r="R1197" i="3"/>
  <c r="T1197" i="3"/>
  <c r="BE1197" i="3"/>
  <c r="BF1197" i="3"/>
  <c r="BG1197" i="3"/>
  <c r="BH1197" i="3"/>
  <c r="BI1197" i="3"/>
  <c r="BK1197" i="3"/>
  <c r="J1203" i="3"/>
  <c r="P1203" i="3"/>
  <c r="R1203" i="3"/>
  <c r="T1203" i="3"/>
  <c r="BE1203" i="3"/>
  <c r="BF1203" i="3"/>
  <c r="BG1203" i="3"/>
  <c r="BH1203" i="3"/>
  <c r="BI1203" i="3"/>
  <c r="BK1203" i="3"/>
  <c r="J1209" i="3"/>
  <c r="P1209" i="3"/>
  <c r="R1209" i="3"/>
  <c r="T1209" i="3"/>
  <c r="BE1209" i="3"/>
  <c r="BF1209" i="3"/>
  <c r="BG1209" i="3"/>
  <c r="BH1209" i="3"/>
  <c r="BI1209" i="3"/>
  <c r="BK1209" i="3"/>
  <c r="J1215" i="3"/>
  <c r="P1215" i="3"/>
  <c r="R1215" i="3"/>
  <c r="T1215" i="3"/>
  <c r="BE1215" i="3"/>
  <c r="BF1215" i="3"/>
  <c r="BG1215" i="3"/>
  <c r="BH1215" i="3"/>
  <c r="BI1215" i="3"/>
  <c r="BK1215" i="3"/>
  <c r="J1221" i="3"/>
  <c r="P1221" i="3"/>
  <c r="R1221" i="3"/>
  <c r="T1221" i="3"/>
  <c r="BE1221" i="3"/>
  <c r="BF1221" i="3"/>
  <c r="BG1221" i="3"/>
  <c r="BH1221" i="3"/>
  <c r="BI1221" i="3"/>
  <c r="BK1221" i="3"/>
  <c r="J1227" i="3"/>
  <c r="P1227" i="3"/>
  <c r="R1227" i="3"/>
  <c r="T1227" i="3"/>
  <c r="BE1227" i="3"/>
  <c r="BF1227" i="3"/>
  <c r="BG1227" i="3"/>
  <c r="BH1227" i="3"/>
  <c r="BI1227" i="3"/>
  <c r="BK1227" i="3"/>
  <c r="J1233" i="3"/>
  <c r="BE1233" i="3" s="1"/>
  <c r="P1233" i="3"/>
  <c r="R1233" i="3"/>
  <c r="T1233" i="3"/>
  <c r="BF1233" i="3"/>
  <c r="BG1233" i="3"/>
  <c r="BH1233" i="3"/>
  <c r="BI1233" i="3"/>
  <c r="BK1233" i="3"/>
  <c r="J1239" i="3"/>
  <c r="P1239" i="3"/>
  <c r="R1239" i="3"/>
  <c r="T1239" i="3"/>
  <c r="BE1239" i="3"/>
  <c r="BF1239" i="3"/>
  <c r="BG1239" i="3"/>
  <c r="BH1239" i="3"/>
  <c r="BI1239" i="3"/>
  <c r="BK1239" i="3"/>
  <c r="J1245" i="3"/>
  <c r="P1245" i="3"/>
  <c r="R1245" i="3"/>
  <c r="T1245" i="3"/>
  <c r="BE1245" i="3"/>
  <c r="BF1245" i="3"/>
  <c r="BG1245" i="3"/>
  <c r="BH1245" i="3"/>
  <c r="BI1245" i="3"/>
  <c r="BK1245" i="3"/>
  <c r="J1251" i="3"/>
  <c r="P1251" i="3"/>
  <c r="R1251" i="3"/>
  <c r="T1251" i="3"/>
  <c r="BE1251" i="3"/>
  <c r="BF1251" i="3"/>
  <c r="BG1251" i="3"/>
  <c r="BH1251" i="3"/>
  <c r="BI1251" i="3"/>
  <c r="BK1251" i="3"/>
  <c r="J1257" i="3"/>
  <c r="P1257" i="3"/>
  <c r="R1257" i="3"/>
  <c r="T1257" i="3"/>
  <c r="BE1257" i="3"/>
  <c r="BF1257" i="3"/>
  <c r="BG1257" i="3"/>
  <c r="BH1257" i="3"/>
  <c r="BI1257" i="3"/>
  <c r="BK1257" i="3"/>
  <c r="J1263" i="3"/>
  <c r="P1263" i="3"/>
  <c r="R1263" i="3"/>
  <c r="T1263" i="3"/>
  <c r="BE1263" i="3"/>
  <c r="BF1263" i="3"/>
  <c r="BG1263" i="3"/>
  <c r="BH1263" i="3"/>
  <c r="BI1263" i="3"/>
  <c r="BK1263" i="3"/>
  <c r="J1269" i="3"/>
  <c r="P1269" i="3"/>
  <c r="R1269" i="3"/>
  <c r="T1269" i="3"/>
  <c r="BE1269" i="3"/>
  <c r="BF1269" i="3"/>
  <c r="BG1269" i="3"/>
  <c r="BH1269" i="3"/>
  <c r="BI1269" i="3"/>
  <c r="BK1269" i="3"/>
  <c r="J1275" i="3"/>
  <c r="P1275" i="3"/>
  <c r="R1275" i="3"/>
  <c r="T1275" i="3"/>
  <c r="BE1275" i="3"/>
  <c r="BF1275" i="3"/>
  <c r="BG1275" i="3"/>
  <c r="BH1275" i="3"/>
  <c r="BI1275" i="3"/>
  <c r="BK1275" i="3"/>
  <c r="J1281" i="3"/>
  <c r="P1281" i="3"/>
  <c r="R1281" i="3"/>
  <c r="T1281" i="3"/>
  <c r="BE1281" i="3"/>
  <c r="BF1281" i="3"/>
  <c r="BG1281" i="3"/>
  <c r="BH1281" i="3"/>
  <c r="BI1281" i="3"/>
  <c r="BK1281" i="3"/>
  <c r="J1289" i="3"/>
  <c r="P1289" i="3"/>
  <c r="R1289" i="3"/>
  <c r="T1289" i="3"/>
  <c r="BE1289" i="3"/>
  <c r="BF1289" i="3"/>
  <c r="BG1289" i="3"/>
  <c r="BH1289" i="3"/>
  <c r="BI1289" i="3"/>
  <c r="BK1289" i="3"/>
  <c r="J1290" i="3"/>
  <c r="P1290" i="3"/>
  <c r="R1290" i="3"/>
  <c r="T1290" i="3"/>
  <c r="BE1290" i="3"/>
  <c r="BF1290" i="3"/>
  <c r="BG1290" i="3"/>
  <c r="BH1290" i="3"/>
  <c r="BI1290" i="3"/>
  <c r="BK1290" i="3"/>
  <c r="J1291" i="3"/>
  <c r="P1291" i="3"/>
  <c r="R1291" i="3"/>
  <c r="T1291" i="3"/>
  <c r="BE1291" i="3"/>
  <c r="BF1291" i="3"/>
  <c r="BG1291" i="3"/>
  <c r="BH1291" i="3"/>
  <c r="BI1291" i="3"/>
  <c r="BK1291" i="3"/>
  <c r="J1292" i="3"/>
  <c r="P1292" i="3"/>
  <c r="R1292" i="3"/>
  <c r="T1292" i="3"/>
  <c r="BE1292" i="3"/>
  <c r="BF1292" i="3"/>
  <c r="BG1292" i="3"/>
  <c r="BH1292" i="3"/>
  <c r="BI1292" i="3"/>
  <c r="BK1292" i="3"/>
  <c r="J1293" i="3"/>
  <c r="P1293" i="3"/>
  <c r="R1293" i="3"/>
  <c r="T1293" i="3"/>
  <c r="BE1293" i="3"/>
  <c r="BF1293" i="3"/>
  <c r="BG1293" i="3"/>
  <c r="BH1293" i="3"/>
  <c r="BI1293" i="3"/>
  <c r="BK1293" i="3"/>
  <c r="J1294" i="3"/>
  <c r="P1294" i="3"/>
  <c r="R1294" i="3"/>
  <c r="T1294" i="3"/>
  <c r="BE1294" i="3"/>
  <c r="BF1294" i="3"/>
  <c r="BG1294" i="3"/>
  <c r="BH1294" i="3"/>
  <c r="BI1294" i="3"/>
  <c r="BK1294" i="3"/>
  <c r="J1295" i="3"/>
  <c r="P1295" i="3"/>
  <c r="R1295" i="3"/>
  <c r="T1295" i="3"/>
  <c r="BE1295" i="3"/>
  <c r="BF1295" i="3"/>
  <c r="BG1295" i="3"/>
  <c r="BH1295" i="3"/>
  <c r="BI1295" i="3"/>
  <c r="BK1295" i="3"/>
  <c r="J1296" i="3"/>
  <c r="P1296" i="3"/>
  <c r="R1296" i="3"/>
  <c r="T1296" i="3"/>
  <c r="BE1296" i="3"/>
  <c r="BF1296" i="3"/>
  <c r="BG1296" i="3"/>
  <c r="BH1296" i="3"/>
  <c r="BI1296" i="3"/>
  <c r="BK1296" i="3"/>
  <c r="J1297" i="3"/>
  <c r="P1297" i="3"/>
  <c r="R1297" i="3"/>
  <c r="T1297" i="3"/>
  <c r="BE1297" i="3"/>
  <c r="BF1297" i="3"/>
  <c r="BG1297" i="3"/>
  <c r="BH1297" i="3"/>
  <c r="BI1297" i="3"/>
  <c r="BK1297" i="3"/>
  <c r="J1298" i="3"/>
  <c r="P1298" i="3"/>
  <c r="R1298" i="3"/>
  <c r="T1298" i="3"/>
  <c r="BE1298" i="3"/>
  <c r="BF1298" i="3"/>
  <c r="BG1298" i="3"/>
  <c r="BH1298" i="3"/>
  <c r="BI1298" i="3"/>
  <c r="BK1298" i="3"/>
  <c r="J1299" i="3"/>
  <c r="P1299" i="3"/>
  <c r="R1299" i="3"/>
  <c r="T1299" i="3"/>
  <c r="BE1299" i="3"/>
  <c r="BF1299" i="3"/>
  <c r="BG1299" i="3"/>
  <c r="BH1299" i="3"/>
  <c r="BI1299" i="3"/>
  <c r="BK1299" i="3"/>
  <c r="J1300" i="3"/>
  <c r="P1300" i="3"/>
  <c r="R1300" i="3"/>
  <c r="T1300" i="3"/>
  <c r="BE1300" i="3"/>
  <c r="BF1300" i="3"/>
  <c r="BG1300" i="3"/>
  <c r="BH1300" i="3"/>
  <c r="BI1300" i="3"/>
  <c r="BK1300" i="3"/>
  <c r="J1301" i="3"/>
  <c r="P1301" i="3"/>
  <c r="R1301" i="3"/>
  <c r="T1301" i="3"/>
  <c r="BE1301" i="3"/>
  <c r="BF1301" i="3"/>
  <c r="BG1301" i="3"/>
  <c r="BH1301" i="3"/>
  <c r="BI1301" i="3"/>
  <c r="BK1301" i="3"/>
  <c r="J1302" i="3"/>
  <c r="P1302" i="3"/>
  <c r="R1302" i="3"/>
  <c r="T1302" i="3"/>
  <c r="BE1302" i="3"/>
  <c r="BF1302" i="3"/>
  <c r="BG1302" i="3"/>
  <c r="BH1302" i="3"/>
  <c r="BI1302" i="3"/>
  <c r="BK1302" i="3"/>
  <c r="J1303" i="3"/>
  <c r="P1303" i="3"/>
  <c r="R1303" i="3"/>
  <c r="T1303" i="3"/>
  <c r="BE1303" i="3"/>
  <c r="BF1303" i="3"/>
  <c r="BG1303" i="3"/>
  <c r="BH1303" i="3"/>
  <c r="BI1303" i="3"/>
  <c r="BK1303" i="3"/>
  <c r="J1304" i="3"/>
  <c r="P1304" i="3"/>
  <c r="R1304" i="3"/>
  <c r="T1304" i="3"/>
  <c r="BE1304" i="3"/>
  <c r="BF1304" i="3"/>
  <c r="BG1304" i="3"/>
  <c r="BH1304" i="3"/>
  <c r="BI1304" i="3"/>
  <c r="BK1304" i="3"/>
  <c r="J1305" i="3"/>
  <c r="P1305" i="3"/>
  <c r="R1305" i="3"/>
  <c r="T1305" i="3"/>
  <c r="BE1305" i="3"/>
  <c r="BF1305" i="3"/>
  <c r="BG1305" i="3"/>
  <c r="BH1305" i="3"/>
  <c r="BI1305" i="3"/>
  <c r="BK1305" i="3"/>
  <c r="J1306" i="3"/>
  <c r="P1306" i="3"/>
  <c r="R1306" i="3"/>
  <c r="T1306" i="3"/>
  <c r="BE1306" i="3"/>
  <c r="BF1306" i="3"/>
  <c r="BG1306" i="3"/>
  <c r="BH1306" i="3"/>
  <c r="BI1306" i="3"/>
  <c r="BK1306" i="3"/>
  <c r="J1307" i="3"/>
  <c r="P1307" i="3"/>
  <c r="R1307" i="3"/>
  <c r="T1307" i="3"/>
  <c r="BE1307" i="3"/>
  <c r="BF1307" i="3"/>
  <c r="BG1307" i="3"/>
  <c r="BH1307" i="3"/>
  <c r="BI1307" i="3"/>
  <c r="BK1307" i="3"/>
  <c r="J1308" i="3"/>
  <c r="P1308" i="3"/>
  <c r="R1308" i="3"/>
  <c r="T1308" i="3"/>
  <c r="BE1308" i="3"/>
  <c r="BF1308" i="3"/>
  <c r="BG1308" i="3"/>
  <c r="BH1308" i="3"/>
  <c r="BI1308" i="3"/>
  <c r="BK1308" i="3"/>
  <c r="J1309" i="3"/>
  <c r="P1309" i="3"/>
  <c r="R1309" i="3"/>
  <c r="T1309" i="3"/>
  <c r="BE1309" i="3"/>
  <c r="BF1309" i="3"/>
  <c r="BG1309" i="3"/>
  <c r="BH1309" i="3"/>
  <c r="BI1309" i="3"/>
  <c r="BK1309" i="3"/>
  <c r="J1310" i="3"/>
  <c r="P1310" i="3"/>
  <c r="R1310" i="3"/>
  <c r="T1310" i="3"/>
  <c r="BE1310" i="3"/>
  <c r="BF1310" i="3"/>
  <c r="BG1310" i="3"/>
  <c r="BH1310" i="3"/>
  <c r="BI1310" i="3"/>
  <c r="BK1310" i="3"/>
  <c r="J1311" i="3"/>
  <c r="P1311" i="3"/>
  <c r="R1311" i="3"/>
  <c r="T1311" i="3"/>
  <c r="BE1311" i="3"/>
  <c r="BF1311" i="3"/>
  <c r="BG1311" i="3"/>
  <c r="BH1311" i="3"/>
  <c r="BI1311" i="3"/>
  <c r="BK1311" i="3"/>
  <c r="J1312" i="3"/>
  <c r="P1312" i="3"/>
  <c r="R1312" i="3"/>
  <c r="T1312" i="3"/>
  <c r="BE1312" i="3"/>
  <c r="BF1312" i="3"/>
  <c r="BG1312" i="3"/>
  <c r="BH1312" i="3"/>
  <c r="BI1312" i="3"/>
  <c r="BK1312" i="3"/>
  <c r="J1313" i="3"/>
  <c r="P1313" i="3"/>
  <c r="R1313" i="3"/>
  <c r="T1313" i="3"/>
  <c r="BE1313" i="3"/>
  <c r="BF1313" i="3"/>
  <c r="BG1313" i="3"/>
  <c r="BH1313" i="3"/>
  <c r="BI1313" i="3"/>
  <c r="BK1313" i="3"/>
  <c r="J1314" i="3"/>
  <c r="P1314" i="3"/>
  <c r="R1314" i="3"/>
  <c r="T1314" i="3"/>
  <c r="BE1314" i="3"/>
  <c r="BF1314" i="3"/>
  <c r="BG1314" i="3"/>
  <c r="BH1314" i="3"/>
  <c r="BI1314" i="3"/>
  <c r="BK1314" i="3"/>
  <c r="J1315" i="3"/>
  <c r="P1315" i="3"/>
  <c r="R1315" i="3"/>
  <c r="T1315" i="3"/>
  <c r="BE1315" i="3"/>
  <c r="BF1315" i="3"/>
  <c r="BG1315" i="3"/>
  <c r="BH1315" i="3"/>
  <c r="BI1315" i="3"/>
  <c r="BK1315" i="3"/>
  <c r="J1316" i="3"/>
  <c r="P1316" i="3"/>
  <c r="R1316" i="3"/>
  <c r="T1316" i="3"/>
  <c r="BE1316" i="3"/>
  <c r="BF1316" i="3"/>
  <c r="BG1316" i="3"/>
  <c r="BH1316" i="3"/>
  <c r="BI1316" i="3"/>
  <c r="BK1316" i="3"/>
  <c r="J1317" i="3"/>
  <c r="P1317" i="3"/>
  <c r="R1317" i="3"/>
  <c r="T1317" i="3"/>
  <c r="BE1317" i="3"/>
  <c r="BF1317" i="3"/>
  <c r="BG1317" i="3"/>
  <c r="BH1317" i="3"/>
  <c r="BI1317" i="3"/>
  <c r="BK1317" i="3"/>
  <c r="J1318" i="3"/>
  <c r="P1318" i="3"/>
  <c r="R1318" i="3"/>
  <c r="T1318" i="3"/>
  <c r="BE1318" i="3"/>
  <c r="BF1318" i="3"/>
  <c r="BG1318" i="3"/>
  <c r="BH1318" i="3"/>
  <c r="BI1318" i="3"/>
  <c r="BK1318" i="3"/>
  <c r="J1319" i="3"/>
  <c r="P1319" i="3"/>
  <c r="R1319" i="3"/>
  <c r="T1319" i="3"/>
  <c r="BE1319" i="3"/>
  <c r="BF1319" i="3"/>
  <c r="BG1319" i="3"/>
  <c r="BH1319" i="3"/>
  <c r="BI1319" i="3"/>
  <c r="BK1319" i="3"/>
  <c r="J1320" i="3"/>
  <c r="P1320" i="3"/>
  <c r="R1320" i="3"/>
  <c r="T1320" i="3"/>
  <c r="BE1320" i="3"/>
  <c r="BF1320" i="3"/>
  <c r="BG1320" i="3"/>
  <c r="BH1320" i="3"/>
  <c r="BI1320" i="3"/>
  <c r="BK1320" i="3"/>
  <c r="J1321" i="3"/>
  <c r="P1321" i="3"/>
  <c r="R1321" i="3"/>
  <c r="T1321" i="3"/>
  <c r="BE1321" i="3"/>
  <c r="BF1321" i="3"/>
  <c r="BG1321" i="3"/>
  <c r="BH1321" i="3"/>
  <c r="BI1321" i="3"/>
  <c r="BK1321" i="3"/>
  <c r="J1322" i="3"/>
  <c r="P1322" i="3"/>
  <c r="R1322" i="3"/>
  <c r="T1322" i="3"/>
  <c r="BE1322" i="3"/>
  <c r="BF1322" i="3"/>
  <c r="BG1322" i="3"/>
  <c r="BH1322" i="3"/>
  <c r="BI1322" i="3"/>
  <c r="BK1322" i="3"/>
  <c r="J1323" i="3"/>
  <c r="BE1323" i="3" s="1"/>
  <c r="P1323" i="3"/>
  <c r="R1323" i="3"/>
  <c r="T1323" i="3"/>
  <c r="BF1323" i="3"/>
  <c r="BG1323" i="3"/>
  <c r="BH1323" i="3"/>
  <c r="BI1323" i="3"/>
  <c r="BK1323" i="3"/>
  <c r="J1324" i="3"/>
  <c r="P1324" i="3"/>
  <c r="R1324" i="3"/>
  <c r="T1324" i="3"/>
  <c r="BE1324" i="3"/>
  <c r="BF1324" i="3"/>
  <c r="BG1324" i="3"/>
  <c r="BH1324" i="3"/>
  <c r="BI1324" i="3"/>
  <c r="BK1324" i="3"/>
  <c r="J1325" i="3"/>
  <c r="P1325" i="3"/>
  <c r="R1325" i="3"/>
  <c r="T1325" i="3"/>
  <c r="BE1325" i="3"/>
  <c r="BF1325" i="3"/>
  <c r="BG1325" i="3"/>
  <c r="BH1325" i="3"/>
  <c r="BI1325" i="3"/>
  <c r="BK1325" i="3"/>
  <c r="J1326" i="3"/>
  <c r="P1326" i="3"/>
  <c r="R1326" i="3"/>
  <c r="T1326" i="3"/>
  <c r="BE1326" i="3"/>
  <c r="BF1326" i="3"/>
  <c r="BG1326" i="3"/>
  <c r="BH1326" i="3"/>
  <c r="BI1326" i="3"/>
  <c r="BK1326" i="3"/>
  <c r="J1327" i="3"/>
  <c r="P1327" i="3"/>
  <c r="R1327" i="3"/>
  <c r="T1327" i="3"/>
  <c r="BE1327" i="3"/>
  <c r="BF1327" i="3"/>
  <c r="BG1327" i="3"/>
  <c r="BH1327" i="3"/>
  <c r="BI1327" i="3"/>
  <c r="BK1327" i="3"/>
  <c r="J1328" i="3"/>
  <c r="P1328" i="3"/>
  <c r="R1328" i="3"/>
  <c r="T1328" i="3"/>
  <c r="BE1328" i="3"/>
  <c r="BF1328" i="3"/>
  <c r="BG1328" i="3"/>
  <c r="BH1328" i="3"/>
  <c r="BI1328" i="3"/>
  <c r="BK1328" i="3"/>
  <c r="J1329" i="3"/>
  <c r="P1329" i="3"/>
  <c r="R1329" i="3"/>
  <c r="T1329" i="3"/>
  <c r="BE1329" i="3"/>
  <c r="BF1329" i="3"/>
  <c r="BG1329" i="3"/>
  <c r="BH1329" i="3"/>
  <c r="BI1329" i="3"/>
  <c r="BK1329" i="3"/>
  <c r="J1330" i="3"/>
  <c r="P1330" i="3"/>
  <c r="R1330" i="3"/>
  <c r="T1330" i="3"/>
  <c r="BE1330" i="3"/>
  <c r="BF1330" i="3"/>
  <c r="BG1330" i="3"/>
  <c r="BH1330" i="3"/>
  <c r="BI1330" i="3"/>
  <c r="BK1330" i="3"/>
  <c r="J1331" i="3"/>
  <c r="P1331" i="3"/>
  <c r="R1331" i="3"/>
  <c r="T1331" i="3"/>
  <c r="BE1331" i="3"/>
  <c r="BF1331" i="3"/>
  <c r="BG1331" i="3"/>
  <c r="BH1331" i="3"/>
  <c r="BI1331" i="3"/>
  <c r="BK1331" i="3"/>
  <c r="J1332" i="3"/>
  <c r="P1332" i="3"/>
  <c r="R1332" i="3"/>
  <c r="T1332" i="3"/>
  <c r="BE1332" i="3"/>
  <c r="BF1332" i="3"/>
  <c r="BG1332" i="3"/>
  <c r="BH1332" i="3"/>
  <c r="BI1332" i="3"/>
  <c r="BK1332" i="3"/>
  <c r="J1333" i="3"/>
  <c r="P1333" i="3"/>
  <c r="R1333" i="3"/>
  <c r="T1333" i="3"/>
  <c r="BE1333" i="3"/>
  <c r="BF1333" i="3"/>
  <c r="BG1333" i="3"/>
  <c r="BH1333" i="3"/>
  <c r="BI1333" i="3"/>
  <c r="BK1333" i="3"/>
  <c r="J1334" i="3"/>
  <c r="P1334" i="3"/>
  <c r="R1334" i="3"/>
  <c r="T1334" i="3"/>
  <c r="BE1334" i="3"/>
  <c r="BF1334" i="3"/>
  <c r="BG1334" i="3"/>
  <c r="BH1334" i="3"/>
  <c r="BI1334" i="3"/>
  <c r="BK1334" i="3"/>
  <c r="J1335" i="3"/>
  <c r="P1335" i="3"/>
  <c r="R1335" i="3"/>
  <c r="T1335" i="3"/>
  <c r="BE1335" i="3"/>
  <c r="BF1335" i="3"/>
  <c r="BG1335" i="3"/>
  <c r="BH1335" i="3"/>
  <c r="BI1335" i="3"/>
  <c r="BK1335" i="3"/>
  <c r="J1336" i="3"/>
  <c r="P1336" i="3"/>
  <c r="R1336" i="3"/>
  <c r="T1336" i="3"/>
  <c r="BE1336" i="3"/>
  <c r="BF1336" i="3"/>
  <c r="BG1336" i="3"/>
  <c r="BH1336" i="3"/>
  <c r="BI1336" i="3"/>
  <c r="BK1336" i="3"/>
  <c r="J1337" i="3"/>
  <c r="P1337" i="3"/>
  <c r="R1337" i="3"/>
  <c r="T1337" i="3"/>
  <c r="BE1337" i="3"/>
  <c r="BF1337" i="3"/>
  <c r="BG1337" i="3"/>
  <c r="BH1337" i="3"/>
  <c r="BI1337" i="3"/>
  <c r="BK1337" i="3"/>
  <c r="J1338" i="3"/>
  <c r="P1338" i="3"/>
  <c r="R1338" i="3"/>
  <c r="T1338" i="3"/>
  <c r="BE1338" i="3"/>
  <c r="BF1338" i="3"/>
  <c r="BG1338" i="3"/>
  <c r="BH1338" i="3"/>
  <c r="BI1338" i="3"/>
  <c r="BK1338" i="3"/>
  <c r="J1339" i="3"/>
  <c r="P1339" i="3"/>
  <c r="R1339" i="3"/>
  <c r="T1339" i="3"/>
  <c r="BE1339" i="3"/>
  <c r="BF1339" i="3"/>
  <c r="BG1339" i="3"/>
  <c r="BH1339" i="3"/>
  <c r="BI1339" i="3"/>
  <c r="BK1339" i="3"/>
  <c r="J1340" i="3"/>
  <c r="P1340" i="3"/>
  <c r="R1340" i="3"/>
  <c r="T1340" i="3"/>
  <c r="BE1340" i="3"/>
  <c r="BF1340" i="3"/>
  <c r="BG1340" i="3"/>
  <c r="BH1340" i="3"/>
  <c r="BI1340" i="3"/>
  <c r="BK1340" i="3"/>
  <c r="J1341" i="3"/>
  <c r="P1341" i="3"/>
  <c r="R1341" i="3"/>
  <c r="T1341" i="3"/>
  <c r="BE1341" i="3"/>
  <c r="BF1341" i="3"/>
  <c r="BG1341" i="3"/>
  <c r="BH1341" i="3"/>
  <c r="BI1341" i="3"/>
  <c r="BK1341" i="3"/>
  <c r="J1342" i="3"/>
  <c r="P1342" i="3"/>
  <c r="R1342" i="3"/>
  <c r="T1342" i="3"/>
  <c r="BE1342" i="3"/>
  <c r="BF1342" i="3"/>
  <c r="BG1342" i="3"/>
  <c r="BH1342" i="3"/>
  <c r="BI1342" i="3"/>
  <c r="BK1342" i="3"/>
  <c r="J1343" i="3"/>
  <c r="P1343" i="3"/>
  <c r="R1343" i="3"/>
  <c r="T1343" i="3"/>
  <c r="BE1343" i="3"/>
  <c r="BF1343" i="3"/>
  <c r="BG1343" i="3"/>
  <c r="BH1343" i="3"/>
  <c r="BI1343" i="3"/>
  <c r="BK1343" i="3"/>
  <c r="J1344" i="3"/>
  <c r="P1344" i="3"/>
  <c r="R1344" i="3"/>
  <c r="T1344" i="3"/>
  <c r="BE1344" i="3"/>
  <c r="BF1344" i="3"/>
  <c r="BG1344" i="3"/>
  <c r="BH1344" i="3"/>
  <c r="BI1344" i="3"/>
  <c r="BK1344" i="3"/>
  <c r="J1345" i="3"/>
  <c r="P1345" i="3"/>
  <c r="R1345" i="3"/>
  <c r="T1345" i="3"/>
  <c r="BE1345" i="3"/>
  <c r="BF1345" i="3"/>
  <c r="BG1345" i="3"/>
  <c r="BH1345" i="3"/>
  <c r="BI1345" i="3"/>
  <c r="BK1345" i="3"/>
  <c r="J1346" i="3"/>
  <c r="P1346" i="3"/>
  <c r="R1346" i="3"/>
  <c r="T1346" i="3"/>
  <c r="BE1346" i="3"/>
  <c r="BF1346" i="3"/>
  <c r="BG1346" i="3"/>
  <c r="BH1346" i="3"/>
  <c r="BI1346" i="3"/>
  <c r="BK1346" i="3"/>
  <c r="J1347" i="3"/>
  <c r="P1347" i="3"/>
  <c r="R1347" i="3"/>
  <c r="T1347" i="3"/>
  <c r="BE1347" i="3"/>
  <c r="BF1347" i="3"/>
  <c r="BG1347" i="3"/>
  <c r="BH1347" i="3"/>
  <c r="BI1347" i="3"/>
  <c r="BK1347" i="3"/>
  <c r="J1348" i="3"/>
  <c r="P1348" i="3"/>
  <c r="R1348" i="3"/>
  <c r="T1348" i="3"/>
  <c r="BE1348" i="3"/>
  <c r="BF1348" i="3"/>
  <c r="BG1348" i="3"/>
  <c r="BH1348" i="3"/>
  <c r="BI1348" i="3"/>
  <c r="BK1348" i="3"/>
  <c r="J1349" i="3"/>
  <c r="P1349" i="3"/>
  <c r="R1349" i="3"/>
  <c r="T1349" i="3"/>
  <c r="BE1349" i="3"/>
  <c r="BF1349" i="3"/>
  <c r="BG1349" i="3"/>
  <c r="BH1349" i="3"/>
  <c r="BI1349" i="3"/>
  <c r="BK1349" i="3"/>
  <c r="J1350" i="3"/>
  <c r="P1350" i="3"/>
  <c r="R1350" i="3"/>
  <c r="T1350" i="3"/>
  <c r="BE1350" i="3"/>
  <c r="BF1350" i="3"/>
  <c r="BG1350" i="3"/>
  <c r="BH1350" i="3"/>
  <c r="BI1350" i="3"/>
  <c r="BK1350" i="3"/>
  <c r="J1351" i="3"/>
  <c r="BE1351" i="3" s="1"/>
  <c r="P1351" i="3"/>
  <c r="R1351" i="3"/>
  <c r="T1351" i="3"/>
  <c r="BF1351" i="3"/>
  <c r="BG1351" i="3"/>
  <c r="BH1351" i="3"/>
  <c r="BI1351" i="3"/>
  <c r="BK1351" i="3"/>
  <c r="J1352" i="3"/>
  <c r="P1352" i="3"/>
  <c r="R1352" i="3"/>
  <c r="T1352" i="3"/>
  <c r="BE1352" i="3"/>
  <c r="BF1352" i="3"/>
  <c r="BG1352" i="3"/>
  <c r="BH1352" i="3"/>
  <c r="BI1352" i="3"/>
  <c r="BK1352" i="3"/>
  <c r="J1353" i="3"/>
  <c r="P1353" i="3"/>
  <c r="R1353" i="3"/>
  <c r="T1353" i="3"/>
  <c r="BE1353" i="3"/>
  <c r="BF1353" i="3"/>
  <c r="BG1353" i="3"/>
  <c r="BH1353" i="3"/>
  <c r="BI1353" i="3"/>
  <c r="BK1353" i="3"/>
  <c r="J1354" i="3"/>
  <c r="P1354" i="3"/>
  <c r="R1354" i="3"/>
  <c r="T1354" i="3"/>
  <c r="BE1354" i="3"/>
  <c r="BF1354" i="3"/>
  <c r="BG1354" i="3"/>
  <c r="BH1354" i="3"/>
  <c r="BI1354" i="3"/>
  <c r="BK1354" i="3"/>
  <c r="J1355" i="3"/>
  <c r="P1355" i="3"/>
  <c r="R1355" i="3"/>
  <c r="T1355" i="3"/>
  <c r="BE1355" i="3"/>
  <c r="BF1355" i="3"/>
  <c r="BG1355" i="3"/>
  <c r="BH1355" i="3"/>
  <c r="BI1355" i="3"/>
  <c r="BK1355" i="3"/>
  <c r="J1356" i="3"/>
  <c r="P1356" i="3"/>
  <c r="R1356" i="3"/>
  <c r="T1356" i="3"/>
  <c r="BE1356" i="3"/>
  <c r="BF1356" i="3"/>
  <c r="BG1356" i="3"/>
  <c r="BH1356" i="3"/>
  <c r="BI1356" i="3"/>
  <c r="BK1356" i="3"/>
  <c r="J1357" i="3"/>
  <c r="P1357" i="3"/>
  <c r="R1357" i="3"/>
  <c r="T1357" i="3"/>
  <c r="BE1357" i="3"/>
  <c r="BF1357" i="3"/>
  <c r="BG1357" i="3"/>
  <c r="BH1357" i="3"/>
  <c r="BI1357" i="3"/>
  <c r="BK1357" i="3"/>
  <c r="J1358" i="3"/>
  <c r="P1358" i="3"/>
  <c r="R1358" i="3"/>
  <c r="T1358" i="3"/>
  <c r="BE1358" i="3"/>
  <c r="BF1358" i="3"/>
  <c r="BG1358" i="3"/>
  <c r="BH1358" i="3"/>
  <c r="BI1358" i="3"/>
  <c r="BK1358" i="3"/>
  <c r="J1359" i="3"/>
  <c r="P1359" i="3"/>
  <c r="R1359" i="3"/>
  <c r="T1359" i="3"/>
  <c r="BE1359" i="3"/>
  <c r="BF1359" i="3"/>
  <c r="BG1359" i="3"/>
  <c r="BH1359" i="3"/>
  <c r="BI1359" i="3"/>
  <c r="BK1359" i="3"/>
  <c r="J1360" i="3"/>
  <c r="P1360" i="3"/>
  <c r="R1360" i="3"/>
  <c r="T1360" i="3"/>
  <c r="BE1360" i="3"/>
  <c r="BF1360" i="3"/>
  <c r="BG1360" i="3"/>
  <c r="BH1360" i="3"/>
  <c r="BI1360" i="3"/>
  <c r="BK1360" i="3"/>
  <c r="J1361" i="3"/>
  <c r="P1361" i="3"/>
  <c r="R1361" i="3"/>
  <c r="T1361" i="3"/>
  <c r="BE1361" i="3"/>
  <c r="BF1361" i="3"/>
  <c r="BG1361" i="3"/>
  <c r="BH1361" i="3"/>
  <c r="BI1361" i="3"/>
  <c r="BK1361" i="3"/>
  <c r="J1362" i="3"/>
  <c r="P1362" i="3"/>
  <c r="R1362" i="3"/>
  <c r="T1362" i="3"/>
  <c r="BE1362" i="3"/>
  <c r="BF1362" i="3"/>
  <c r="BG1362" i="3"/>
  <c r="BH1362" i="3"/>
  <c r="BI1362" i="3"/>
  <c r="BK1362" i="3"/>
  <c r="J1363" i="3"/>
  <c r="P1363" i="3"/>
  <c r="R1363" i="3"/>
  <c r="T1363" i="3"/>
  <c r="BE1363" i="3"/>
  <c r="BF1363" i="3"/>
  <c r="BG1363" i="3"/>
  <c r="BH1363" i="3"/>
  <c r="BI1363" i="3"/>
  <c r="BK1363" i="3"/>
  <c r="J1364" i="3"/>
  <c r="P1364" i="3"/>
  <c r="R1364" i="3"/>
  <c r="T1364" i="3"/>
  <c r="BE1364" i="3"/>
  <c r="BF1364" i="3"/>
  <c r="BG1364" i="3"/>
  <c r="BH1364" i="3"/>
  <c r="BI1364" i="3"/>
  <c r="BK1364" i="3"/>
  <c r="J1365" i="3"/>
  <c r="P1365" i="3"/>
  <c r="R1365" i="3"/>
  <c r="T1365" i="3"/>
  <c r="BE1365" i="3"/>
  <c r="BF1365" i="3"/>
  <c r="BG1365" i="3"/>
  <c r="BH1365" i="3"/>
  <c r="BI1365" i="3"/>
  <c r="BK1365" i="3"/>
  <c r="J1366" i="3"/>
  <c r="P1366" i="3"/>
  <c r="R1366" i="3"/>
  <c r="T1366" i="3"/>
  <c r="BE1366" i="3"/>
  <c r="BF1366" i="3"/>
  <c r="BG1366" i="3"/>
  <c r="BH1366" i="3"/>
  <c r="BI1366" i="3"/>
  <c r="BK1366" i="3"/>
  <c r="J1367" i="3"/>
  <c r="P1367" i="3"/>
  <c r="R1367" i="3"/>
  <c r="T1367" i="3"/>
  <c r="BE1367" i="3"/>
  <c r="BF1367" i="3"/>
  <c r="BG1367" i="3"/>
  <c r="BH1367" i="3"/>
  <c r="BI1367" i="3"/>
  <c r="BK1367" i="3"/>
  <c r="J1368" i="3"/>
  <c r="P1368" i="3"/>
  <c r="R1368" i="3"/>
  <c r="T1368" i="3"/>
  <c r="BE1368" i="3"/>
  <c r="BF1368" i="3"/>
  <c r="BG1368" i="3"/>
  <c r="BH1368" i="3"/>
  <c r="BI1368" i="3"/>
  <c r="BK1368" i="3"/>
  <c r="J1369" i="3"/>
  <c r="P1369" i="3"/>
  <c r="R1369" i="3"/>
  <c r="T1369" i="3"/>
  <c r="BE1369" i="3"/>
  <c r="BF1369" i="3"/>
  <c r="BG1369" i="3"/>
  <c r="BH1369" i="3"/>
  <c r="BI1369" i="3"/>
  <c r="BK1369" i="3"/>
  <c r="J1370" i="3"/>
  <c r="P1370" i="3"/>
  <c r="R1370" i="3"/>
  <c r="T1370" i="3"/>
  <c r="BE1370" i="3"/>
  <c r="BF1370" i="3"/>
  <c r="BG1370" i="3"/>
  <c r="BH1370" i="3"/>
  <c r="BI1370" i="3"/>
  <c r="BK1370" i="3"/>
  <c r="J1371" i="3"/>
  <c r="P1371" i="3"/>
  <c r="R1371" i="3"/>
  <c r="T1371" i="3"/>
  <c r="BE1371" i="3"/>
  <c r="BF1371" i="3"/>
  <c r="BG1371" i="3"/>
  <c r="BH1371" i="3"/>
  <c r="BI1371" i="3"/>
  <c r="BK1371" i="3"/>
  <c r="J1372" i="3"/>
  <c r="P1372" i="3"/>
  <c r="R1372" i="3"/>
  <c r="T1372" i="3"/>
  <c r="BE1372" i="3"/>
  <c r="BF1372" i="3"/>
  <c r="BG1372" i="3"/>
  <c r="BH1372" i="3"/>
  <c r="BI1372" i="3"/>
  <c r="BK1372" i="3"/>
  <c r="E7" i="2"/>
  <c r="E45" i="2" s="1"/>
  <c r="J12" i="2"/>
  <c r="J73" i="2" s="1"/>
  <c r="E47" i="2"/>
  <c r="F49" i="2"/>
  <c r="F51" i="2"/>
  <c r="J51" i="2"/>
  <c r="F52" i="2"/>
  <c r="E71" i="2"/>
  <c r="F73" i="2"/>
  <c r="F75" i="2"/>
  <c r="J75" i="2"/>
  <c r="F76" i="2"/>
  <c r="P81" i="2"/>
  <c r="J82" i="2"/>
  <c r="P82" i="2"/>
  <c r="R82" i="2"/>
  <c r="T82" i="2"/>
  <c r="T81" i="2" s="1"/>
  <c r="BE82" i="2"/>
  <c r="BF82" i="2"/>
  <c r="BG82" i="2"/>
  <c r="BH82" i="2"/>
  <c r="BI82" i="2"/>
  <c r="BK82" i="2"/>
  <c r="J84" i="2"/>
  <c r="P84" i="2"/>
  <c r="R84" i="2"/>
  <c r="T84" i="2"/>
  <c r="BE84" i="2"/>
  <c r="BF84" i="2"/>
  <c r="BG84" i="2"/>
  <c r="BH84" i="2"/>
  <c r="BI84" i="2"/>
  <c r="BK84" i="2"/>
  <c r="J96" i="2"/>
  <c r="BE96" i="2" s="1"/>
  <c r="P96" i="2"/>
  <c r="R96" i="2"/>
  <c r="T96" i="2"/>
  <c r="BF96" i="2"/>
  <c r="BG96" i="2"/>
  <c r="BH96" i="2"/>
  <c r="BI96" i="2"/>
  <c r="BK96" i="2"/>
  <c r="J99" i="2"/>
  <c r="P99" i="2"/>
  <c r="R99" i="2"/>
  <c r="T99" i="2"/>
  <c r="BE99" i="2"/>
  <c r="BF99" i="2"/>
  <c r="BG99" i="2"/>
  <c r="BH99" i="2"/>
  <c r="BI99" i="2"/>
  <c r="BK99" i="2"/>
  <c r="J100" i="2"/>
  <c r="P100" i="2"/>
  <c r="R100" i="2"/>
  <c r="T100" i="2"/>
  <c r="BE100" i="2"/>
  <c r="BF100" i="2"/>
  <c r="BG100" i="2"/>
  <c r="BH100" i="2"/>
  <c r="BI100" i="2"/>
  <c r="BK100" i="2"/>
  <c r="J101" i="2"/>
  <c r="P101" i="2"/>
  <c r="R101" i="2"/>
  <c r="T101" i="2"/>
  <c r="BE101" i="2"/>
  <c r="BF101" i="2"/>
  <c r="BG101" i="2"/>
  <c r="BH101" i="2"/>
  <c r="BI101" i="2"/>
  <c r="BK101" i="2"/>
  <c r="J102" i="2"/>
  <c r="P102" i="2"/>
  <c r="R102" i="2"/>
  <c r="T102" i="2"/>
  <c r="BE102" i="2"/>
  <c r="BF102" i="2"/>
  <c r="BG102" i="2"/>
  <c r="BH102" i="2"/>
  <c r="BI102" i="2"/>
  <c r="BK102" i="2"/>
  <c r="J107" i="2"/>
  <c r="P107" i="2"/>
  <c r="R107" i="2"/>
  <c r="T107" i="2"/>
  <c r="BE107" i="2"/>
  <c r="BF107" i="2"/>
  <c r="BG107" i="2"/>
  <c r="BH107" i="2"/>
  <c r="BI107" i="2"/>
  <c r="BK107" i="2"/>
  <c r="J108" i="2"/>
  <c r="P108" i="2"/>
  <c r="R108" i="2"/>
  <c r="T108" i="2"/>
  <c r="BE108" i="2"/>
  <c r="BF108" i="2"/>
  <c r="BG108" i="2"/>
  <c r="BH108" i="2"/>
  <c r="BI108" i="2"/>
  <c r="BK108" i="2"/>
  <c r="J109" i="2"/>
  <c r="P109" i="2"/>
  <c r="R109" i="2"/>
  <c r="T109" i="2"/>
  <c r="BE109" i="2"/>
  <c r="BF109" i="2"/>
  <c r="BG109" i="2"/>
  <c r="BH109" i="2"/>
  <c r="BI109" i="2"/>
  <c r="BK109" i="2"/>
  <c r="J110" i="2"/>
  <c r="P110" i="2"/>
  <c r="R110" i="2"/>
  <c r="T110" i="2"/>
  <c r="BE110" i="2"/>
  <c r="BF110" i="2"/>
  <c r="BG110" i="2"/>
  <c r="BH110" i="2"/>
  <c r="BI110" i="2"/>
  <c r="BK110" i="2"/>
  <c r="J111" i="2"/>
  <c r="P111" i="2"/>
  <c r="R111" i="2"/>
  <c r="T111" i="2"/>
  <c r="BE111" i="2"/>
  <c r="BF111" i="2"/>
  <c r="BG111" i="2"/>
  <c r="BH111" i="2"/>
  <c r="BI111" i="2"/>
  <c r="BK111" i="2"/>
  <c r="J112" i="2"/>
  <c r="P112" i="2"/>
  <c r="R112" i="2"/>
  <c r="T112" i="2"/>
  <c r="BE112" i="2"/>
  <c r="BF112" i="2"/>
  <c r="BG112" i="2"/>
  <c r="BH112" i="2"/>
  <c r="BI112" i="2"/>
  <c r="BK112" i="2"/>
  <c r="J113" i="2"/>
  <c r="P113" i="2"/>
  <c r="R113" i="2"/>
  <c r="T113" i="2"/>
  <c r="BE113" i="2"/>
  <c r="BF113" i="2"/>
  <c r="BG113" i="2"/>
  <c r="BH113" i="2"/>
  <c r="BI113" i="2"/>
  <c r="BK113" i="2"/>
  <c r="J114" i="2"/>
  <c r="P114" i="2"/>
  <c r="R114" i="2"/>
  <c r="T114" i="2"/>
  <c r="BE114" i="2"/>
  <c r="BF114" i="2"/>
  <c r="BG114" i="2"/>
  <c r="BH114" i="2"/>
  <c r="BI114" i="2"/>
  <c r="BK114" i="2"/>
  <c r="J115" i="2"/>
  <c r="BE115" i="2" s="1"/>
  <c r="P115" i="2"/>
  <c r="R115" i="2"/>
  <c r="T115" i="2"/>
  <c r="BF115" i="2"/>
  <c r="BG115" i="2"/>
  <c r="BH115" i="2"/>
  <c r="BI115" i="2"/>
  <c r="BK115" i="2"/>
  <c r="J116" i="2"/>
  <c r="P116" i="2"/>
  <c r="R116" i="2"/>
  <c r="T116" i="2"/>
  <c r="BE116" i="2"/>
  <c r="BF116" i="2"/>
  <c r="BG116" i="2"/>
  <c r="BH116" i="2"/>
  <c r="BI116" i="2"/>
  <c r="BK116" i="2"/>
  <c r="J117" i="2"/>
  <c r="P117" i="2"/>
  <c r="R117" i="2"/>
  <c r="T117" i="2"/>
  <c r="BE117" i="2"/>
  <c r="BF117" i="2"/>
  <c r="BG117" i="2"/>
  <c r="BH117" i="2"/>
  <c r="BI117" i="2"/>
  <c r="BK117" i="2"/>
  <c r="J124" i="2"/>
  <c r="P124" i="2"/>
  <c r="R124" i="2"/>
  <c r="T124" i="2"/>
  <c r="BE124" i="2"/>
  <c r="BF124" i="2"/>
  <c r="BG124" i="2"/>
  <c r="BH124" i="2"/>
  <c r="BI124" i="2"/>
  <c r="BK124" i="2"/>
  <c r="J125" i="2"/>
  <c r="P125" i="2"/>
  <c r="R125" i="2"/>
  <c r="T125" i="2"/>
  <c r="BE125" i="2"/>
  <c r="BF125" i="2"/>
  <c r="BG125" i="2"/>
  <c r="BH125" i="2"/>
  <c r="BI125" i="2"/>
  <c r="BK125" i="2"/>
  <c r="J126" i="2"/>
  <c r="P126" i="2"/>
  <c r="R126" i="2"/>
  <c r="T126" i="2"/>
  <c r="BE126" i="2"/>
  <c r="BF126" i="2"/>
  <c r="BG126" i="2"/>
  <c r="BH126" i="2"/>
  <c r="BI126" i="2"/>
  <c r="BK126" i="2"/>
  <c r="J133" i="2"/>
  <c r="P133" i="2"/>
  <c r="R133" i="2"/>
  <c r="T133" i="2"/>
  <c r="BE133" i="2"/>
  <c r="BF133" i="2"/>
  <c r="BG133" i="2"/>
  <c r="BH133" i="2"/>
  <c r="BI133" i="2"/>
  <c r="BK133" i="2"/>
  <c r="L41" i="1"/>
  <c r="L42" i="1"/>
  <c r="L44" i="1"/>
  <c r="AM44" i="1"/>
  <c r="L46" i="1"/>
  <c r="AM46" i="1"/>
  <c r="L47" i="1"/>
  <c r="AX52" i="1"/>
  <c r="AY52" i="1"/>
  <c r="AS54" i="1"/>
  <c r="AX55" i="1"/>
  <c r="AY55" i="1"/>
  <c r="AX56" i="1"/>
  <c r="AY56" i="1"/>
  <c r="AX57" i="1"/>
  <c r="AY57" i="1"/>
  <c r="AX58" i="1"/>
  <c r="AY58" i="1"/>
  <c r="AX59" i="1"/>
  <c r="AY59" i="1"/>
  <c r="AX60" i="1"/>
  <c r="AY60" i="1"/>
  <c r="AS61" i="1"/>
  <c r="AX62" i="1"/>
  <c r="AY62" i="1"/>
  <c r="AX63" i="1"/>
  <c r="AY63" i="1"/>
  <c r="BC61" i="1" l="1"/>
  <c r="AY61" i="1" s="1"/>
  <c r="BB61" i="1"/>
  <c r="AX61" i="1" s="1"/>
  <c r="E69" i="2"/>
  <c r="AU61" i="1"/>
  <c r="E71" i="10"/>
  <c r="R98" i="2"/>
  <c r="F34" i="2"/>
  <c r="BD52" i="1" s="1"/>
  <c r="T1288" i="3"/>
  <c r="T1287" i="3" s="1"/>
  <c r="BK1288" i="3"/>
  <c r="J1288" i="3" s="1"/>
  <c r="J88" i="3" s="1"/>
  <c r="BK1126" i="3"/>
  <c r="J1126" i="3" s="1"/>
  <c r="J82" i="3" s="1"/>
  <c r="R787" i="3"/>
  <c r="T656" i="3"/>
  <c r="T586" i="3"/>
  <c r="R504" i="3"/>
  <c r="BK367" i="3"/>
  <c r="J367" i="3" s="1"/>
  <c r="J66" i="3" s="1"/>
  <c r="P367" i="3"/>
  <c r="T209" i="3"/>
  <c r="BK188" i="3"/>
  <c r="J188" i="3" s="1"/>
  <c r="J64" i="3" s="1"/>
  <c r="T162" i="3"/>
  <c r="F36" i="3"/>
  <c r="BD55" i="1" s="1"/>
  <c r="BD54" i="1" s="1"/>
  <c r="BK98" i="2"/>
  <c r="J98" i="2" s="1"/>
  <c r="J59" i="2" s="1"/>
  <c r="J31" i="2"/>
  <c r="AW52" i="1" s="1"/>
  <c r="P98" i="2"/>
  <c r="P80" i="2" s="1"/>
  <c r="P79" i="2" s="1"/>
  <c r="AU52" i="1" s="1"/>
  <c r="J49" i="2"/>
  <c r="R1181" i="3"/>
  <c r="BK1181" i="3"/>
  <c r="J1181" i="3" s="1"/>
  <c r="J86" i="3" s="1"/>
  <c r="T1181" i="3"/>
  <c r="T1126" i="3"/>
  <c r="R1112" i="3"/>
  <c r="P1098" i="3"/>
  <c r="T1088" i="3"/>
  <c r="R1088" i="3"/>
  <c r="BK1074" i="3"/>
  <c r="J1074" i="3" s="1"/>
  <c r="J78" i="3" s="1"/>
  <c r="T679" i="3"/>
  <c r="R648" i="3"/>
  <c r="R545" i="3"/>
  <c r="BK504" i="3"/>
  <c r="J504" i="3" s="1"/>
  <c r="J68" i="3" s="1"/>
  <c r="R367" i="3"/>
  <c r="P112" i="3"/>
  <c r="F35" i="3"/>
  <c r="BC55" i="1" s="1"/>
  <c r="BC54" i="1" s="1"/>
  <c r="AY54" i="1" s="1"/>
  <c r="J33" i="10"/>
  <c r="AW62" i="1" s="1"/>
  <c r="AT62" i="1" s="1"/>
  <c r="R1143" i="3"/>
  <c r="T1112" i="3"/>
  <c r="BK1112" i="3"/>
  <c r="J1112" i="3" s="1"/>
  <c r="J81" i="3" s="1"/>
  <c r="BK1088" i="3"/>
  <c r="J1088" i="3" s="1"/>
  <c r="J79" i="3" s="1"/>
  <c r="F32" i="2"/>
  <c r="BB52" i="1" s="1"/>
  <c r="R81" i="2"/>
  <c r="P1288" i="3"/>
  <c r="P1287" i="3" s="1"/>
  <c r="R1160" i="3"/>
  <c r="R1159" i="3" s="1"/>
  <c r="P1112" i="3"/>
  <c r="P679" i="3"/>
  <c r="BK656" i="3"/>
  <c r="J656" i="3" s="1"/>
  <c r="J75" i="3" s="1"/>
  <c r="P656" i="3"/>
  <c r="BK586" i="3"/>
  <c r="J586" i="3" s="1"/>
  <c r="J73" i="3" s="1"/>
  <c r="P586" i="3"/>
  <c r="P544" i="3" s="1"/>
  <c r="T545" i="3"/>
  <c r="BK545" i="3"/>
  <c r="J545" i="3" s="1"/>
  <c r="J72" i="3" s="1"/>
  <c r="R517" i="3"/>
  <c r="T367" i="3"/>
  <c r="BK209" i="3"/>
  <c r="J209" i="3" s="1"/>
  <c r="J65" i="3" s="1"/>
  <c r="P209" i="3"/>
  <c r="P111" i="3" s="1"/>
  <c r="P110" i="3" s="1"/>
  <c r="AU55" i="1" s="1"/>
  <c r="AU54" i="1" s="1"/>
  <c r="P188" i="3"/>
  <c r="BK162" i="3"/>
  <c r="J162" i="3" s="1"/>
  <c r="J63" i="3" s="1"/>
  <c r="P162" i="3"/>
  <c r="F34" i="3"/>
  <c r="BB55" i="1" s="1"/>
  <c r="BB54" i="1" s="1"/>
  <c r="AX54" i="1" s="1"/>
  <c r="R112" i="3"/>
  <c r="AS51" i="1"/>
  <c r="F33" i="2"/>
  <c r="BC52" i="1" s="1"/>
  <c r="T98" i="2"/>
  <c r="T80" i="2" s="1"/>
  <c r="T79" i="2" s="1"/>
  <c r="BK81" i="2"/>
  <c r="F31" i="2"/>
  <c r="BA52" i="1" s="1"/>
  <c r="R1288" i="3"/>
  <c r="R1287" i="3" s="1"/>
  <c r="P1181" i="3"/>
  <c r="BK1160" i="3"/>
  <c r="J1160" i="3" s="1"/>
  <c r="J85" i="3" s="1"/>
  <c r="BK1143" i="3"/>
  <c r="J1143" i="3" s="1"/>
  <c r="J83" i="3" s="1"/>
  <c r="P1126" i="3"/>
  <c r="BK1098" i="3"/>
  <c r="J1098" i="3" s="1"/>
  <c r="J80" i="3" s="1"/>
  <c r="T1098" i="3"/>
  <c r="BK787" i="3"/>
  <c r="J787" i="3" s="1"/>
  <c r="J77" i="3" s="1"/>
  <c r="BK648" i="3"/>
  <c r="J648" i="3" s="1"/>
  <c r="J74" i="3" s="1"/>
  <c r="R586" i="3"/>
  <c r="BK517" i="3"/>
  <c r="J517" i="3" s="1"/>
  <c r="J70" i="3" s="1"/>
  <c r="T504" i="3"/>
  <c r="R209" i="3"/>
  <c r="R188" i="3"/>
  <c r="R111" i="3" s="1"/>
  <c r="R162" i="3"/>
  <c r="T112" i="3"/>
  <c r="BK112" i="3"/>
  <c r="J112" i="3" s="1"/>
  <c r="J62" i="3" s="1"/>
  <c r="J33" i="3"/>
  <c r="AW55" i="1" s="1"/>
  <c r="E47" i="3"/>
  <c r="BD61" i="1"/>
  <c r="J84" i="4"/>
  <c r="J61" i="4" s="1"/>
  <c r="BK83" i="4"/>
  <c r="J83" i="4" s="1"/>
  <c r="J32" i="4"/>
  <c r="AV56" i="1" s="1"/>
  <c r="AT56" i="1" s="1"/>
  <c r="F32" i="4"/>
  <c r="AZ56" i="1" s="1"/>
  <c r="J84" i="6"/>
  <c r="J61" i="6" s="1"/>
  <c r="BK83" i="6"/>
  <c r="J83" i="6" s="1"/>
  <c r="J32" i="6"/>
  <c r="AV58" i="1" s="1"/>
  <c r="AT58" i="1" s="1"/>
  <c r="F32" i="6"/>
  <c r="AZ58" i="1" s="1"/>
  <c r="BK83" i="8"/>
  <c r="J83" i="8" s="1"/>
  <c r="J84" i="8"/>
  <c r="J61" i="8" s="1"/>
  <c r="BK83" i="10"/>
  <c r="J83" i="10" s="1"/>
  <c r="J84" i="10"/>
  <c r="J61" i="10" s="1"/>
  <c r="T544" i="3"/>
  <c r="J84" i="5"/>
  <c r="J61" i="5" s="1"/>
  <c r="BK83" i="5"/>
  <c r="J83" i="5" s="1"/>
  <c r="J84" i="7"/>
  <c r="J61" i="7" s="1"/>
  <c r="BK83" i="7"/>
  <c r="J83" i="7" s="1"/>
  <c r="J30" i="2"/>
  <c r="AV52" i="1" s="1"/>
  <c r="R544" i="3"/>
  <c r="J32" i="3"/>
  <c r="AV55" i="1" s="1"/>
  <c r="J81" i="2"/>
  <c r="J58" i="2" s="1"/>
  <c r="BK1159" i="3"/>
  <c r="J1159" i="3" s="1"/>
  <c r="J84" i="3" s="1"/>
  <c r="R679" i="3"/>
  <c r="T111" i="3"/>
  <c r="T110" i="3" s="1"/>
  <c r="AT57" i="1"/>
  <c r="AT59" i="1"/>
  <c r="J32" i="11"/>
  <c r="AV63" i="1" s="1"/>
  <c r="AT63" i="1" s="1"/>
  <c r="F32" i="11"/>
  <c r="AZ63" i="1" s="1"/>
  <c r="F30" i="2"/>
  <c r="AZ52" i="1" s="1"/>
  <c r="F33" i="3"/>
  <c r="BA55" i="1" s="1"/>
  <c r="J33" i="8"/>
  <c r="AW60" i="1" s="1"/>
  <c r="AT60" i="1" s="1"/>
  <c r="J53" i="6"/>
  <c r="F33" i="6"/>
  <c r="BA58" i="1" s="1"/>
  <c r="E71" i="7"/>
  <c r="F32" i="7"/>
  <c r="AZ59" i="1" s="1"/>
  <c r="J77" i="4"/>
  <c r="F33" i="4"/>
  <c r="BA56" i="1" s="1"/>
  <c r="BK83" i="11"/>
  <c r="J83" i="11" s="1"/>
  <c r="E71" i="5"/>
  <c r="F32" i="5"/>
  <c r="AZ57" i="1" s="1"/>
  <c r="F33" i="7"/>
  <c r="BA59" i="1" s="1"/>
  <c r="J77" i="7"/>
  <c r="E71" i="8"/>
  <c r="F32" i="8"/>
  <c r="AZ60" i="1" s="1"/>
  <c r="F33" i="11"/>
  <c r="BA63" i="1" s="1"/>
  <c r="BA61" i="1" s="1"/>
  <c r="AW61" i="1" s="1"/>
  <c r="F32" i="3"/>
  <c r="AZ55" i="1" s="1"/>
  <c r="F33" i="5"/>
  <c r="BA57" i="1" s="1"/>
  <c r="F32" i="10"/>
  <c r="AZ62" i="1" s="1"/>
  <c r="J53" i="5"/>
  <c r="J104" i="3"/>
  <c r="J53" i="8"/>
  <c r="E47" i="11"/>
  <c r="E47" i="4"/>
  <c r="J53" i="10"/>
  <c r="E47" i="6"/>
  <c r="J53" i="11"/>
  <c r="AZ61" i="1" l="1"/>
  <c r="AV61" i="1" s="1"/>
  <c r="AT61" i="1" s="1"/>
  <c r="BK1287" i="3"/>
  <c r="J1287" i="3" s="1"/>
  <c r="J87" i="3" s="1"/>
  <c r="BC51" i="1"/>
  <c r="W29" i="1" s="1"/>
  <c r="AT55" i="1"/>
  <c r="AZ54" i="1"/>
  <c r="AV54" i="1" s="1"/>
  <c r="BD51" i="1"/>
  <c r="W30" i="1" s="1"/>
  <c r="AT52" i="1"/>
  <c r="R80" i="2"/>
  <c r="R79" i="2" s="1"/>
  <c r="BK80" i="2"/>
  <c r="BK79" i="2" s="1"/>
  <c r="J79" i="2" s="1"/>
  <c r="AU51" i="1"/>
  <c r="BK679" i="3"/>
  <c r="J679" i="3" s="1"/>
  <c r="J76" i="3" s="1"/>
  <c r="BK111" i="3"/>
  <c r="J111" i="3" s="1"/>
  <c r="J61" i="3" s="1"/>
  <c r="BB51" i="1"/>
  <c r="W28" i="1" s="1"/>
  <c r="BA54" i="1"/>
  <c r="AW54" i="1" s="1"/>
  <c r="J29" i="5"/>
  <c r="J60" i="5"/>
  <c r="J29" i="8"/>
  <c r="J60" i="8"/>
  <c r="J60" i="4"/>
  <c r="J29" i="4"/>
  <c r="J29" i="7"/>
  <c r="J60" i="7"/>
  <c r="J29" i="10"/>
  <c r="J60" i="10"/>
  <c r="J29" i="11"/>
  <c r="J60" i="11"/>
  <c r="J29" i="6"/>
  <c r="J60" i="6"/>
  <c r="R110" i="3"/>
  <c r="J80" i="2" l="1"/>
  <c r="J57" i="2" s="1"/>
  <c r="BK544" i="3"/>
  <c r="J544" i="3" s="1"/>
  <c r="J71" i="3" s="1"/>
  <c r="AY51" i="1"/>
  <c r="AT54" i="1"/>
  <c r="AZ51" i="1"/>
  <c r="AV51" i="1" s="1"/>
  <c r="AX51" i="1"/>
  <c r="BA51" i="1"/>
  <c r="AG56" i="1"/>
  <c r="AN56" i="1" s="1"/>
  <c r="J38" i="4"/>
  <c r="AG59" i="1"/>
  <c r="AN59" i="1" s="1"/>
  <c r="J38" i="7"/>
  <c r="J38" i="6"/>
  <c r="AG58" i="1"/>
  <c r="AN58" i="1" s="1"/>
  <c r="AG57" i="1"/>
  <c r="AN57" i="1" s="1"/>
  <c r="J38" i="5"/>
  <c r="AG63" i="1"/>
  <c r="AN63" i="1" s="1"/>
  <c r="J38" i="11"/>
  <c r="J38" i="10"/>
  <c r="AG62" i="1"/>
  <c r="J27" i="2"/>
  <c r="J56" i="2"/>
  <c r="AG60" i="1"/>
  <c r="AN60" i="1" s="1"/>
  <c r="J38" i="8"/>
  <c r="BK110" i="3" l="1"/>
  <c r="J110" i="3" s="1"/>
  <c r="J60" i="3" s="1"/>
  <c r="W27" i="1"/>
  <c r="AW51" i="1"/>
  <c r="AK27" i="1" s="1"/>
  <c r="AG61" i="1"/>
  <c r="AN61" i="1" s="1"/>
  <c r="AN62" i="1"/>
  <c r="J36" i="2"/>
  <c r="AG52" i="1"/>
  <c r="J29" i="3" l="1"/>
  <c r="J38" i="3" s="1"/>
  <c r="AT51" i="1"/>
  <c r="AN52" i="1"/>
  <c r="AG55" i="1" l="1"/>
  <c r="AG54" i="1" s="1"/>
  <c r="AI53" i="1" s="1"/>
  <c r="AN55" i="1" l="1"/>
  <c r="AN54" i="1"/>
  <c r="AL53" i="1"/>
  <c r="AN53" i="1" l="1"/>
  <c r="AG51" i="1"/>
  <c r="AN51" i="1" l="1"/>
  <c r="AK23" i="1"/>
  <c r="W26" i="1" s="1"/>
  <c r="AK32" i="1" l="1"/>
  <c r="AK26" i="1"/>
</calcChain>
</file>

<file path=xl/sharedStrings.xml><?xml version="1.0" encoding="utf-8"?>
<sst xmlns="http://schemas.openxmlformats.org/spreadsheetml/2006/main" count="14398" uniqueCount="2219">
  <si>
    <t>Export VZ</t>
  </si>
  <si>
    <t>List obsahuje:</t>
  </si>
  <si>
    <t>3.0</t>
  </si>
  <si>
    <t>False</t>
  </si>
  <si>
    <t>{226D8180-D9B4-4D19-9190-25062340FC93}</t>
  </si>
  <si>
    <t>&gt;&gt;  skryté sloupce  &lt;&lt;</t>
  </si>
  <si>
    <t>0,01</t>
  </si>
  <si>
    <t>21</t>
  </si>
  <si>
    <t>15</t>
  </si>
  <si>
    <t>REKAPITULACE STAVBY</t>
  </si>
  <si>
    <t>v ---  níže se nacházejí doplnkové a pomocné údaje k sestavám  --- v</t>
  </si>
  <si>
    <t>0,001</t>
  </si>
  <si>
    <t>Kód:</t>
  </si>
  <si>
    <t>N16-092</t>
  </si>
  <si>
    <t>Stavba:</t>
  </si>
  <si>
    <t>REKONSTRUKCE OBJEKTU I KRAJSKÉ ZDRAVOTNÍ a.s. - NEMOCNICE DĚČÍN o.z.</t>
  </si>
  <si>
    <t>KSO:</t>
  </si>
  <si>
    <t>801 11</t>
  </si>
  <si>
    <t>CC-CZ:</t>
  </si>
  <si>
    <t>1264</t>
  </si>
  <si>
    <t>Místo:</t>
  </si>
  <si>
    <t>Děčín</t>
  </si>
  <si>
    <t>Datum:</t>
  </si>
  <si>
    <t>22.05.2016</t>
  </si>
  <si>
    <t>CZ-CPA:</t>
  </si>
  <si>
    <t>41.00</t>
  </si>
  <si>
    <t>Zadavatel:</t>
  </si>
  <si>
    <t>IČ:</t>
  </si>
  <si>
    <t>KRAJSKÁ ZDRAVOTNÍ a.s.</t>
  </si>
  <si>
    <t>DIČ:</t>
  </si>
  <si>
    <t>Uchazeč:</t>
  </si>
  <si>
    <t>Na základě výběrového řízení</t>
  </si>
  <si>
    <t>Projektant:</t>
  </si>
  <si>
    <t>KANIA a.s. , Ostrava</t>
  </si>
  <si>
    <t>True</t>
  </si>
  <si>
    <t>Poznámka:</t>
  </si>
  <si>
    <t xml:space="preserve">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Nedílnou součástí soupisu prací je projektová dokumentace vč. textových příloh, na kterou se položky soupisu prací plně odkazují.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</si>
  <si>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</si>
  <si>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</si>
  <si>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</si>
  <si>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</si>
  <si>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</si>
  <si>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</si>
  <si>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</si>
  <si>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</si>
  <si>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</si>
  <si>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</si>
  <si>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</si>
  <si>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</si>
  <si>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</si>
  <si>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</si>
  <si>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</si>
  <si>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</si>
  <si>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</si>
  <si>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</si>
  <si>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</si>
  <si>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</si>
  <si>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
náklady [CZK]</t>
  </si>
  <si>
    <t>DPH [CZK]</t>
  </si>
  <si>
    <t>Normohodiny [h]</t>
  </si>
  <si>
    <t>DPH základní [CZK]</t>
  </si>
  <si>
    <t>DPH snížená [CZK]</t>
  </si>
  <si>
    <t>DPH základní přenesená
[CZK]</t>
  </si>
  <si>
    <t>DPH snížená přenesená
[CZK]</t>
  </si>
  <si>
    <t>Základna
DPH základní</t>
  </si>
  <si>
    <t>Základna
DPH snížená</t>
  </si>
  <si>
    <t>Základna
DPH zákl. přenesená</t>
  </si>
  <si>
    <t>Základna
DPH sníž. přenesená</t>
  </si>
  <si>
    <t>Základna
DPH nulová</t>
  </si>
  <si>
    <t>Náklady stavby celkem</t>
  </si>
  <si>
    <t>D</t>
  </si>
  <si>
    <t>0</t>
  </si>
  <si>
    <t>###NOIMPORT###</t>
  </si>
  <si>
    <t>IMPORT</t>
  </si>
  <si>
    <t>{00000000-0000-0000-0000-000000000000}</t>
  </si>
  <si>
    <t>VON</t>
  </si>
  <si>
    <t>Vedlejší a ostatní náklady</t>
  </si>
  <si>
    <t>1</t>
  </si>
  <si>
    <t>{97428817-E170-4A2B-BCC2-154C5F63AA5D}</t>
  </si>
  <si>
    <t>2</t>
  </si>
  <si>
    <t>SO 01</t>
  </si>
  <si>
    <t>STAVEBNÍ OBJEKTY</t>
  </si>
  <si>
    <t>STA</t>
  </si>
  <si>
    <t>{99444ED0-982A-462F-A12B-20AD387C1F7E}</t>
  </si>
  <si>
    <t>SO 01 - D.1.1</t>
  </si>
  <si>
    <t>Architektonicko-stavební řešení</t>
  </si>
  <si>
    <t>Soupis</t>
  </si>
  <si>
    <t>{05359E3D-BCA9-4B91-846C-24C21DD9C1F8}</t>
  </si>
  <si>
    <t>SO 01 - D.1.4.1</t>
  </si>
  <si>
    <t>Zdravotně technické instalace</t>
  </si>
  <si>
    <t>{A05D3EDA-1830-4CF2-A656-23EDC29BAFD0}</t>
  </si>
  <si>
    <t>SO 01 - D.1.4.2</t>
  </si>
  <si>
    <t>Vzduchotechnika</t>
  </si>
  <si>
    <t>{8E9DDD07-8670-4CD1-8EAF-D0543B70AA20}</t>
  </si>
  <si>
    <t>SO 01 - D.1.4.3</t>
  </si>
  <si>
    <t xml:space="preserve">Zařízení pro vytápění budov - rozvody ÚT </t>
  </si>
  <si>
    <t>{C26CFBA4-FD11-4DF2-AA4C-9D08A055EDDA}</t>
  </si>
  <si>
    <t>SO 01 - D.1.4.5</t>
  </si>
  <si>
    <t>Silnoproudá zařízení</t>
  </si>
  <si>
    <t>{9D689EAE-1E33-4AA9-B6FB-A67136869B7D}</t>
  </si>
  <si>
    <t>SO 01 - D.1.4.7</t>
  </si>
  <si>
    <t>Zařízení pro vytápění budov - výměníková stanice</t>
  </si>
  <si>
    <t>{ABFBAEB5-DAAF-4CBD-BF45-95B11AF9429B}</t>
  </si>
  <si>
    <t>IO</t>
  </si>
  <si>
    <t>INŽENÝRSKÉ OBJEKTY</t>
  </si>
  <si>
    <t>ING</t>
  </si>
  <si>
    <t>{94DDAC07-4DD2-4AC5-9F60-A13A6E7AE4A6}</t>
  </si>
  <si>
    <t>IO 01</t>
  </si>
  <si>
    <t>Výměna části areálové kanalizace</t>
  </si>
  <si>
    <t>{3D07561D-1A0D-4A18-A44F-494EC34228E8}</t>
  </si>
  <si>
    <t>IO 02</t>
  </si>
  <si>
    <t>Výměna části areálového vodovodu</t>
  </si>
  <si>
    <t>{086195DF-E1C3-447E-92A1-7D11501ED0E8}</t>
  </si>
  <si>
    <t>Zpět na list:</t>
  </si>
  <si>
    <t>KRYCÍ LIST SOUPISU</t>
  </si>
  <si>
    <t>Objekt:</t>
  </si>
  <si>
    <t>VON - Vedlejší a ostatní náklady</t>
  </si>
  <si>
    <t>REKAPITULACE ČLENĚNÍ SOUPISU PRACÍ</t>
  </si>
  <si>
    <t>Kód dílu - Popis</t>
  </si>
  <si>
    <t>Cena celkem [CZK]</t>
  </si>
  <si>
    <t>Náklady soupisu celkem</t>
  </si>
  <si>
    <t>-1</t>
  </si>
  <si>
    <t>VRN - VRN</t>
  </si>
  <si>
    <t xml:space="preserve">    VRN11 - VEDLEJŠÍ NÁKLADY STAVBY</t>
  </si>
  <si>
    <t xml:space="preserve">    VRN91 - OSTATNÍ NÁKLADY STAVBY</t>
  </si>
  <si>
    <t>SOUPIS PRACÍ</t>
  </si>
  <si>
    <t>PČ</t>
  </si>
  <si>
    <t>Popis</t>
  </si>
  <si>
    <t>MJ</t>
  </si>
  <si>
    <t>Množství</t>
  </si>
  <si>
    <t>J.cena [CZK]</t>
  </si>
  <si>
    <t>Cena celkem
[CZK]</t>
  </si>
  <si>
    <t>Cenová soustava</t>
  </si>
  <si>
    <t>Poznámka</t>
  </si>
  <si>
    <t>J. Nh [h]</t>
  </si>
  <si>
    <t>Nh celkem [h]</t>
  </si>
  <si>
    <t>J. hmotnost
[t]</t>
  </si>
  <si>
    <t>Hmotnost
celkem [t]</t>
  </si>
  <si>
    <t>J. suť [t]</t>
  </si>
  <si>
    <t>Suť Celkem [t]</t>
  </si>
  <si>
    <t>VRN</t>
  </si>
  <si>
    <t>5</t>
  </si>
  <si>
    <t>ROZPOCET</t>
  </si>
  <si>
    <t>VRN11</t>
  </si>
  <si>
    <t>VEDLEJŠÍ NÁKLADY STAVBY</t>
  </si>
  <si>
    <t>K</t>
  </si>
  <si>
    <t>VRN11-01</t>
  </si>
  <si>
    <t>Náklady zhotovitele související se zajištěním provozů nutných pro provádění díla - zařízení staveniště</t>
  </si>
  <si>
    <t>soubor</t>
  </si>
  <si>
    <t>4</t>
  </si>
  <si>
    <t>1521681245</t>
  </si>
  <si>
    <t>P</t>
  </si>
  <si>
    <t xml:space="preserve">Poznámka k položce:
(kancelářské/skladovací/sociální objekty, oplocení stavby, ostraha staveniště, kompletní vnitrostaveništní rozvody všech potřebných energií vč. jejich poplatků, zajištění podružných měření spotřeby) </t>
  </si>
  <si>
    <t>VRN11-02</t>
  </si>
  <si>
    <t>Náklady zhotovitele související se zajištěním provozů nutných pro provádění díla - ostatní zařízení a práce</t>
  </si>
  <si>
    <t>-797654963</t>
  </si>
  <si>
    <t>VV</t>
  </si>
  <si>
    <t>-Zřízení trvalé, dočasné deponie a mezideponie</t>
  </si>
  <si>
    <t>-zřízení příjezdů a přístupů na staveniště</t>
  </si>
  <si>
    <t>-úpravy staveniště z hlediska bezpečnosti a ochrany zdraví třetích osob, vč. nutných úprav pro osoby s omezenou schopností pohybu a orientace</t>
  </si>
  <si>
    <t>-uspořádání a bezpečnost staveniště z hlediska ochrany veřejných zájmů</t>
  </si>
  <si>
    <t>-dodržení podmínek pro provádění staveb z hlediska BOZP (vč. označení stavby) a sestaveného plánu BOZP</t>
  </si>
  <si>
    <t>-dodržování podmínek pro ochranu životního prostředí při výstavbě</t>
  </si>
  <si>
    <t>-dodržení podmínek - možnosti nakládání s odpady</t>
  </si>
  <si>
    <t>-splnění zvláštních požadavků na provádění stavby, které vyžadují zvláštní bezpečnostní opatření</t>
  </si>
  <si>
    <t>-dočasné / provizorní dopravní značení, osvětlení - (vyřízení+zřízení+likvidace po skončení stavby)</t>
  </si>
  <si>
    <t>1,0</t>
  </si>
  <si>
    <t>Součet</t>
  </si>
  <si>
    <t>3</t>
  </si>
  <si>
    <t>VRN11-03</t>
  </si>
  <si>
    <t>Náklady zhotovitele související se zajištěním provozů nutných pro provádění díla - likvidace zařízení staveniště</t>
  </si>
  <si>
    <t>-242341187</t>
  </si>
  <si>
    <t>Poznámka k položce:
(náklady zhotovitele spojené s kompletní likvidací zařízení staveniště vč. uvedení všech dotčených ploch do bezvadného stavu)</t>
  </si>
  <si>
    <t>VRN91</t>
  </si>
  <si>
    <t>OSTATNÍ NÁKLADY STAVBY</t>
  </si>
  <si>
    <t>23</t>
  </si>
  <si>
    <t>VRN91-00</t>
  </si>
  <si>
    <t>Náklady související se ztíženými podmínkami při provádění díla v závislosti na provozu investora (pro práce prováděné za nepřerušeného nebo omezeného provozu v dotčených objektech nebo samotném areálu)</t>
  </si>
  <si>
    <t>-1186485239</t>
  </si>
  <si>
    <t>VRN91-01</t>
  </si>
  <si>
    <t>Náklady zhotovitele související se zajištěním a provedením kompletního díla dle PD a souvisejících dokladů - kompletační činnost</t>
  </si>
  <si>
    <t>-1571689162</t>
  </si>
  <si>
    <t>VRN91-02</t>
  </si>
  <si>
    <t xml:space="preserve">Pravidelné čištění přilehlých / souvisejících komunikací a zpevněných ploch - po celou dobu stavby </t>
  </si>
  <si>
    <t>-667779438</t>
  </si>
  <si>
    <t>6</t>
  </si>
  <si>
    <t>VRN91-03</t>
  </si>
  <si>
    <t>Zábor potřebného veřejného prostranství / pozemků - pro stavbu, zařízení staveniště, vjezdy na stavbu  - POZEMKY KTERÉ NEJSOU VE VLASTNICTVÍ OBJEDNATELE</t>
  </si>
  <si>
    <t>-762010299</t>
  </si>
  <si>
    <t>-zajištění + vyřízení + finanční vyrovnání</t>
  </si>
  <si>
    <t>-zpětné PROTOKOLÁRNÍ předání dotčených ploch, uvedených do původního stavu, jednotlivým zprávcům/majitelům</t>
  </si>
  <si>
    <t>7</t>
  </si>
  <si>
    <t>VRN91-05</t>
  </si>
  <si>
    <t>Náklady zhotovitele spojené s ochranou všech dotčených, jinde nespecifikovaných, dřevin, stromů, porostů a vegetačních ploch při stavebních prací dle ČSN 83 9061 - po celou dobu výstavby</t>
  </si>
  <si>
    <t>185824721</t>
  </si>
  <si>
    <t>8</t>
  </si>
  <si>
    <t>VRN91-11</t>
  </si>
  <si>
    <t xml:space="preserve">Zajištění všech dokladů a revizí nutných pro předání stavby </t>
  </si>
  <si>
    <t>-1742536392</t>
  </si>
  <si>
    <t>9</t>
  </si>
  <si>
    <t>VRN91-12</t>
  </si>
  <si>
    <t>Zajištění splnění podmínek vyplývajících z vydaných rozhodnutí a povolení stavby dle zadávací dokumentace a plánu bezpečnosti</t>
  </si>
  <si>
    <t>-775238524</t>
  </si>
  <si>
    <t>10</t>
  </si>
  <si>
    <t>VRN91-13</t>
  </si>
  <si>
    <t xml:space="preserve">Součinnost s ostatními zúčastněnými stranami : se zástupci objednatele, projektanta, TDI, AD, koordinátora bezpečnosti </t>
  </si>
  <si>
    <t>1137460175</t>
  </si>
  <si>
    <t>11</t>
  </si>
  <si>
    <t>VRN91-14</t>
  </si>
  <si>
    <t xml:space="preserve">Včasné odsouhlasení všech užitých výrobků/prvků, materiálů a technologií zástupci všech zúčastněných stran, požadované zadávací a projektovou dokumentací - (VYVZORKOVÁNÍ) </t>
  </si>
  <si>
    <t>503839723</t>
  </si>
  <si>
    <t>12</t>
  </si>
  <si>
    <t>VRN91-21</t>
  </si>
  <si>
    <t xml:space="preserve">Technická řešení - návrh a projednání nutných odchylek a změn oproti PD zjištěných v průběhu stavby </t>
  </si>
  <si>
    <t>1796628419</t>
  </si>
  <si>
    <t>13</t>
  </si>
  <si>
    <t>VRN91-22</t>
  </si>
  <si>
    <t xml:space="preserve">Technická řešení  - návrh a projednání kolizí se skrytými konstrukcemi, vč. nákladů souvisejících s technickým řešením případných kolizí stavby se skrytými konstrukcemi, které projektant nemohl předvídat. </t>
  </si>
  <si>
    <t>-1623649044</t>
  </si>
  <si>
    <t>14</t>
  </si>
  <si>
    <t>VRN91-23</t>
  </si>
  <si>
    <t>Zabezpečení objektu, staveniště a veškeré vybavení, majetku třetích osob a stavebního materiálu instalovaného i neinstalovaného (uskladněného) v rámci stavby proti vzniku jakýchkoliv škod či snížení kvality vlivem klimatických podmínek, proti odcizení.</t>
  </si>
  <si>
    <t>1656439378</t>
  </si>
  <si>
    <t>VRN91-31</t>
  </si>
  <si>
    <t xml:space="preserve">Provedení všech zkoušek a revizí předepsaných projektovou a zadávací dokumentací, platnými normami, návodů k obsluze - (neuvedených v jednotlivých soupisech prací) </t>
  </si>
  <si>
    <t>-164412822</t>
  </si>
  <si>
    <t>16</t>
  </si>
  <si>
    <t>VRN91-41</t>
  </si>
  <si>
    <t>Uvedení všech pozemků, konstrukcí a povrchů dotčených stavbou do původního stavu vč. protokolárního zpětného předání jednotlivým vlastníkům.</t>
  </si>
  <si>
    <t>-315026224</t>
  </si>
  <si>
    <t>17</t>
  </si>
  <si>
    <t>VRN91-51</t>
  </si>
  <si>
    <t xml:space="preserve">Náklady na projekční práce </t>
  </si>
  <si>
    <t>-1944139362</t>
  </si>
  <si>
    <t>-vypracování realizační dokumentace stavby - dle požadavků PD a zadávací dokumentace vč. odsouhlasení ze strany autorů PDPS</t>
  </si>
  <si>
    <t>-vypracování dílenské / dodavatelské dokumentace stavby - dle požadavků PD a zadávací dokumentace vč. odsouhlasení ze strany autorů PDPS</t>
  </si>
  <si>
    <t>-vypracování dokumentace "skutečného provedení stavby" - dle požadavků PD a zadávací dokumentace vč. odsouhlasení ze strany autorů PDPS</t>
  </si>
  <si>
    <t>VEŠKERÉ FORMY A PŘEDÁNÍ SE ŘÍDÍ PODMÍNKAMI ZADÁVACÍ DOKUMENTACE STAVBY</t>
  </si>
  <si>
    <t>18</t>
  </si>
  <si>
    <t>VRN91-61</t>
  </si>
  <si>
    <t xml:space="preserve">Zpracování fotodokumentace : A) fotofokumentace stávajícího stavu před zahájením stavebních prací,  B) fotodokumentace průběhu realizace stavby,   C) fotodokumentace dokončeného díla.  Předání objednateli v počtu a formě uvedené v zadávací dokumentaci. </t>
  </si>
  <si>
    <t>-1321828486</t>
  </si>
  <si>
    <t>20</t>
  </si>
  <si>
    <t>VRN91-81</t>
  </si>
  <si>
    <t>Vytyčení všech inženýrských sítí před zahájením prací vč. řádného zajištění. Zpětné protokolární předání všech inženýrských sítí jednotlivým správcům vč. uvedení dotčených ploch do bezvadného stavu.</t>
  </si>
  <si>
    <t>2123500871</t>
  </si>
  <si>
    <t>VRN91-82</t>
  </si>
  <si>
    <t>Geodetické a související práce</t>
  </si>
  <si>
    <t>-371646352</t>
  </si>
  <si>
    <t>-vytyčení stavby nebo jejich částí oprávněným geodetem vč. vypracování příslušných protokolů - před zahájením stavby</t>
  </si>
  <si>
    <t>-zaměření skutečného provedení stavby nebo jejich částí vč. vypracování geometrických plánů a ostatních příslušných protokolů</t>
  </si>
  <si>
    <t>(veškeré nové a upravované stavby/konstrukce , inženýrské a liniové stavby v rámci stavby)</t>
  </si>
  <si>
    <t>22</t>
  </si>
  <si>
    <t>VRN91-98</t>
  </si>
  <si>
    <t>Ostatní náklady spojené s požadavky objednatele, které jsou uvedeny v jednotlivých článcích smlouvy o dílo, pokud nejsou zahrnuty v soupisech prací</t>
  </si>
  <si>
    <t>-572627336</t>
  </si>
  <si>
    <t>SO 01 - STAVEBNÍ OBJEKTY</t>
  </si>
  <si>
    <t>Soupis:</t>
  </si>
  <si>
    <t>SO 01 - D.1.1 - Architektonicko-stavební řešení</t>
  </si>
  <si>
    <t xml:space="preserve">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JC určena průzkumem trhu (www.heureka.cz, www.poptavej.cz, www.epoptávka.cz)). Nedílnou součástí soupisu prací je projektová dokumentace vč. textových příloh, na kterou se položky soupisu prací plně odkazují. </t>
  </si>
  <si>
    <t>HSV - Práce a dodávky HSV</t>
  </si>
  <si>
    <t xml:space="preserve">    1 - Zemní práce</t>
  </si>
  <si>
    <t xml:space="preserve">    3 - Svislé a kompletní konstrukce</t>
  </si>
  <si>
    <t xml:space="preserve">    5 - Zpevněné plochy</t>
  </si>
  <si>
    <t xml:space="preserve">    6 - Úpravy povrchů, podlahy a osazování výplní</t>
  </si>
  <si>
    <t xml:space="preserve">    9 - Ostatní konstrukce a práce, bourání</t>
  </si>
  <si>
    <t xml:space="preserve">      95 - Různé dokončovací konstrukce a práce pozemních staveb</t>
  </si>
  <si>
    <t xml:space="preserve">    997 - Přesun sutě</t>
  </si>
  <si>
    <t xml:space="preserve">    998 - Přesun hmot</t>
  </si>
  <si>
    <t>712 - Povlakové krytiny</t>
  </si>
  <si>
    <t>PSV - Práce a dodávky PSV</t>
  </si>
  <si>
    <t xml:space="preserve">    711 - Izolace proti vodě, vlhkosti a plynům</t>
  </si>
  <si>
    <t xml:space="preserve">    713 - Izolace tepelné</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</si>
  <si>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</si>
  <si>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</si>
  <si>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</si>
  <si>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</si>
  <si>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</si>
  <si>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</si>
  <si>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</si>
  <si>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</si>
  <si>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</si>
  <si>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</si>
  <si>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M - Práce a dodávky M</t>
  </si>
  <si>
    <t xml:space="preserve">    33-M - Montáže dopr.zaříz.,sklad. zař. a váh</t>
  </si>
  <si>
    <t>OST - Ostatní</t>
  </si>
  <si>
    <t>Ostatní - Ostatní</t>
  </si>
  <si>
    <t xml:space="preserve">    OST1 - VYBAVENÍ HYGIENICKÝCH ZAŘÍZENÍ</t>
  </si>
  <si>
    <t>HSV</t>
  </si>
  <si>
    <t>Práce a dodávky HSV</t>
  </si>
  <si>
    <t>Zemní práce</t>
  </si>
  <si>
    <t>113106123</t>
  </si>
  <si>
    <t xml:space="preserve">Rozebrání dlažeb komunikací pro pěší z betonové dlažby </t>
  </si>
  <si>
    <t>m2</t>
  </si>
  <si>
    <t>CS ÚRS 2015 02</t>
  </si>
  <si>
    <t>"viz D.1.1-101, 02/15-16/33,TZ - zpevněné plochy"</t>
  </si>
  <si>
    <t>63,05*0,53</t>
  </si>
  <si>
    <t>113107137</t>
  </si>
  <si>
    <t>Odstranění krytu pl do 50 m2 z betonu vyztuženého sítěmi tl 300 mm</t>
  </si>
  <si>
    <t>204680952</t>
  </si>
  <si>
    <t>"viz D.1.1-101, 02/15-16/33,TZ"</t>
  </si>
  <si>
    <t>"plocha přístřešku" 5,2*4,56</t>
  </si>
  <si>
    <t>113107161</t>
  </si>
  <si>
    <t>Odstranění podkladu pl přes 50 do 200 m2 z kameniva drceného tl 100 mm</t>
  </si>
  <si>
    <t>-911097159</t>
  </si>
  <si>
    <t>113107163</t>
  </si>
  <si>
    <t>Odstranění podkladu pl přes 50 do 200 m2 z kameniva drceného tl 300 mm</t>
  </si>
  <si>
    <t>-1343990260</t>
  </si>
  <si>
    <t>113107183</t>
  </si>
  <si>
    <t>Odstranění krytu pl přes 50 do 200 m2 živičných tl 150 mm</t>
  </si>
  <si>
    <t>-1341103026</t>
  </si>
  <si>
    <t>"viz D.1.1-101, 02/15-16/33,TZ - spodní stavba"</t>
  </si>
  <si>
    <t>85,35*1,0</t>
  </si>
  <si>
    <t>121101101</t>
  </si>
  <si>
    <t>Sejmutí ornice s přemístěním na vzdálenost do 50 m</t>
  </si>
  <si>
    <t>m3</t>
  </si>
  <si>
    <t>-914680720</t>
  </si>
  <si>
    <t>131201102</t>
  </si>
  <si>
    <t>Hloubení jam nezapažených v hornině tř. 3 objemu do 1000 m3</t>
  </si>
  <si>
    <t>753744758</t>
  </si>
  <si>
    <t>"spodní stavba" 2,0*2,05*63,05</t>
  </si>
  <si>
    <t>132212201</t>
  </si>
  <si>
    <t>Hloubení rýh š přes 600 do 2000 mm ručním nebo pneum nářadím v soudržných horninách tř. 3</t>
  </si>
  <si>
    <t>604108964</t>
  </si>
  <si>
    <t>"spodní stavba"  85,35*1,0*0,2</t>
  </si>
  <si>
    <t>139711101</t>
  </si>
  <si>
    <t>Vykopávky v uzavřených prostorách v hornině tř. 1 až 4</t>
  </si>
  <si>
    <t>-144745390</t>
  </si>
  <si>
    <t>"viz D.1.1-101, 02/15-16/33,TZ-1.PP"</t>
  </si>
  <si>
    <t>(135,0*1,0)</t>
  </si>
  <si>
    <t>161101101</t>
  </si>
  <si>
    <t>Svislé přemístění výkopku z horniny tř. 1 až 4 hl výkopu do 2,5 m</t>
  </si>
  <si>
    <t>-1769527427</t>
  </si>
  <si>
    <t>161101501</t>
  </si>
  <si>
    <t>Svislé přemístění výkopku nošením svisle do v 3 m v hornině tř. 1 až 4</t>
  </si>
  <si>
    <t>-1430568494</t>
  </si>
  <si>
    <t>162201102</t>
  </si>
  <si>
    <t>Vodorovné přemístění do 50 m výkopku/sypaniny z horniny tř. 1 až 4</t>
  </si>
  <si>
    <t>-179552694</t>
  </si>
  <si>
    <t>162201201</t>
  </si>
  <si>
    <t>Vodorovné přemístění do 10 m nošením výkopku z horniny tř. 1 až 4</t>
  </si>
  <si>
    <t>1652398738</t>
  </si>
  <si>
    <t>162201209</t>
  </si>
  <si>
    <t>Příplatek k vodorovnému přemístění nošením ZKD 10 m nošení výkopku z horniny tř. 1 až 4</t>
  </si>
  <si>
    <t>1142202282</t>
  </si>
  <si>
    <t>162701105</t>
  </si>
  <si>
    <t>Vodorovné přemístění do 10000 m výkopku/sypaniny z horniny tř. 1 až 4</t>
  </si>
  <si>
    <t>-1123332366</t>
  </si>
  <si>
    <t>162701105.1</t>
  </si>
  <si>
    <t>Vodorovné přemístění do 10000 m výkopku z horniny tř. 1 až 4</t>
  </si>
  <si>
    <t>-827347352</t>
  </si>
  <si>
    <t>167151000</t>
  </si>
  <si>
    <t>Naložení výkopku z hornin třídy 1-4</t>
  </si>
  <si>
    <t>963141366</t>
  </si>
  <si>
    <t>171201201</t>
  </si>
  <si>
    <t>Uložení sypaniny na skládky</t>
  </si>
  <si>
    <t>-510507281</t>
  </si>
  <si>
    <t>19</t>
  </si>
  <si>
    <t>171201201.1</t>
  </si>
  <si>
    <t>-435448017</t>
  </si>
  <si>
    <t>171201211</t>
  </si>
  <si>
    <t>Poplatek za uložení odpadu ze sypaniny na skládce (skládkovné)</t>
  </si>
  <si>
    <t>t</t>
  </si>
  <si>
    <t>-897212544</t>
  </si>
  <si>
    <t>171201211.1</t>
  </si>
  <si>
    <t>1172667341</t>
  </si>
  <si>
    <t>135*2 'Přepočtené koeficientem množství</t>
  </si>
  <si>
    <t>174101101</t>
  </si>
  <si>
    <t>Zásyp jam, šachet rýh nebo kolem objektů sypaninou se zhutněním</t>
  </si>
  <si>
    <t>-336195168</t>
  </si>
  <si>
    <t>"spodní stavba"  (85,35*1,0*0,1)+(2,0*2,05*63,05*0,9)</t>
  </si>
  <si>
    <t>181102302</t>
  </si>
  <si>
    <t>Úprava pláně v zářezech se zhutněním</t>
  </si>
  <si>
    <t>277750554</t>
  </si>
  <si>
    <t>(85,35*1,0)+(63,05*2,0)</t>
  </si>
  <si>
    <t>24</t>
  </si>
  <si>
    <t>181411131</t>
  </si>
  <si>
    <t>Založení parkového trávníku výsevem plochy do 1000 m2 v rovině a ve svahu do 1:5</t>
  </si>
  <si>
    <t>-1720185696</t>
  </si>
  <si>
    <t>25</t>
  </si>
  <si>
    <t>M</t>
  </si>
  <si>
    <t>005724100</t>
  </si>
  <si>
    <t>osivo směs travní parková</t>
  </si>
  <si>
    <t>kg</t>
  </si>
  <si>
    <t>-568532043</t>
  </si>
  <si>
    <t>150*0,025 'Přepočtené koeficientem množství</t>
  </si>
  <si>
    <t>26</t>
  </si>
  <si>
    <t>182301121</t>
  </si>
  <si>
    <t>Rozprostření ornice pl do 500 m2 ve svahu přes 1:5 tl vrstvy do 100 mm</t>
  </si>
  <si>
    <t>1297271252</t>
  </si>
  <si>
    <t>27</t>
  </si>
  <si>
    <t>460120019</t>
  </si>
  <si>
    <t>Naložení výkopku strojně z hornin třídy 1až4</t>
  </si>
  <si>
    <t>-679569073</t>
  </si>
  <si>
    <t>Svislé a kompletní konstrukce</t>
  </si>
  <si>
    <t>28</t>
  </si>
  <si>
    <t>311231117</t>
  </si>
  <si>
    <t>Zdivo nosné z cihel dl 290 mm pevnosti P 7 až 15 na SMS 10 MPa</t>
  </si>
  <si>
    <t>-1354643775</t>
  </si>
  <si>
    <t>"ostatní nespecifikované a uvolněné zdivo" 2,5</t>
  </si>
  <si>
    <t>29</t>
  </si>
  <si>
    <t>312272411</t>
  </si>
  <si>
    <t>Zdivo výplňové tl 375 mm z pórobetonových přesných hladkých tvárnic hmotnosti 400 kg/m3</t>
  </si>
  <si>
    <t>-1033798940</t>
  </si>
  <si>
    <t>30</t>
  </si>
  <si>
    <t>317944323</t>
  </si>
  <si>
    <t>Válcované nosníky č.14 až 22 dodatečně osazované do připravených otvorů</t>
  </si>
  <si>
    <t>680208547</t>
  </si>
  <si>
    <t>31</t>
  </si>
  <si>
    <t>319201321</t>
  </si>
  <si>
    <t>Vyrovnání nerovného povrchu zdiva tl do 30 mm maltou</t>
  </si>
  <si>
    <t>257553065</t>
  </si>
  <si>
    <t>"viz D.1.1-101, 02/15-16/33,TZ - výměna výplní" 1177,17*0,4</t>
  </si>
  <si>
    <t>"viz D.1.1-101, 02/15-16/33,TZ - 1.PP" 1265,58/2</t>
  </si>
  <si>
    <t>32</t>
  </si>
  <si>
    <t>340239235</t>
  </si>
  <si>
    <t>Zazdívka otvorů pl do 4 m2 v příčkách nebo stěnách z příčkovek porobetonových tl 150 mm</t>
  </si>
  <si>
    <t>250411543</t>
  </si>
  <si>
    <t>"viz D.1.1-101, 02/15-16/33,TZ - 1.PP" 1,85+1,85</t>
  </si>
  <si>
    <t>33</t>
  </si>
  <si>
    <t>342272323</t>
  </si>
  <si>
    <t>Příčky tl 100 mm z pórobetonových přesných hladkých příčkovek objemové hmotnosti 500 kg/m3</t>
  </si>
  <si>
    <t>324973893</t>
  </si>
  <si>
    <t>"viz D.1.1-101, 02/15-16/33,TZ - 1.PP"</t>
  </si>
  <si>
    <t>(2,95+7,47+7,8+25,4+1,5)*3,3</t>
  </si>
  <si>
    <t>34</t>
  </si>
  <si>
    <t>342272523</t>
  </si>
  <si>
    <t>Zdivo tl 150 mm z pórobetonových přesných hladkých tvárnic objemové hmotnosti 500 kg/m3</t>
  </si>
  <si>
    <t>-1910486354</t>
  </si>
  <si>
    <t>(0,565+0,5+4,2+1,9+2,27+2,25+10,77)*3,3</t>
  </si>
  <si>
    <t>35</t>
  </si>
  <si>
    <t>342291111</t>
  </si>
  <si>
    <t>Ukotvení příček montážní polyuretanovou pěnou tl příčky do 100 mm</t>
  </si>
  <si>
    <t>m</t>
  </si>
  <si>
    <t>-1627815601</t>
  </si>
  <si>
    <t>36</t>
  </si>
  <si>
    <t>342291112</t>
  </si>
  <si>
    <t>Ukotvení příček montážní polyuretanovou pěnou tl příčky přes 100 mm</t>
  </si>
  <si>
    <t>1841829938</t>
  </si>
  <si>
    <t>37</t>
  </si>
  <si>
    <t>342291121</t>
  </si>
  <si>
    <t>Ukotvení příček k cihelným konstrukcím plochými kotvami</t>
  </si>
  <si>
    <t>657126134</t>
  </si>
  <si>
    <t>38</t>
  </si>
  <si>
    <t>346244381</t>
  </si>
  <si>
    <t xml:space="preserve">Plentování jednostranné v do 200 mm válcovaných nosníků </t>
  </si>
  <si>
    <t>1814706198</t>
  </si>
  <si>
    <t>Zpevněné plochy</t>
  </si>
  <si>
    <t>39</t>
  </si>
  <si>
    <t>564251111</t>
  </si>
  <si>
    <t>Podklad nebo podsyp ze štěrkopísku ŠP tl 150 mm</t>
  </si>
  <si>
    <t>130750860</t>
  </si>
  <si>
    <t>63,05*0,6</t>
  </si>
  <si>
    <t>40</t>
  </si>
  <si>
    <t>564851111</t>
  </si>
  <si>
    <t>Podklad ze štěrkodrtě ŠD tl 150 mm</t>
  </si>
  <si>
    <t>-1594765213</t>
  </si>
  <si>
    <t>"ŠDB" 85,35*1,0</t>
  </si>
  <si>
    <t>"ŠDA" 85,35*1,0</t>
  </si>
  <si>
    <t>41</t>
  </si>
  <si>
    <t>565155111</t>
  </si>
  <si>
    <t>Asfaltový beton vrstva podkladní ACP 16 (obalované kamenivo OKS) tl 70 mm š do 3 m</t>
  </si>
  <si>
    <t>572121777</t>
  </si>
  <si>
    <t>42</t>
  </si>
  <si>
    <t>573111113</t>
  </si>
  <si>
    <t>Postřik živičný infiltrační s posypem z asfaltu množství do 1,5 kg/m2</t>
  </si>
  <si>
    <t>1824137321</t>
  </si>
  <si>
    <t>43</t>
  </si>
  <si>
    <t>573211111</t>
  </si>
  <si>
    <t>Postřik živičný spojovací z asfaltu v množství do 0,70 kg/m2</t>
  </si>
  <si>
    <t>-855796108</t>
  </si>
  <si>
    <t>44</t>
  </si>
  <si>
    <t>577134131</t>
  </si>
  <si>
    <t>Asfaltový beton vrstva obrusná ACO 11 (ABS) tř. I tl 40 mm š do 3 m z modifikovaného asfaltu</t>
  </si>
  <si>
    <t>-22710614</t>
  </si>
  <si>
    <t>45</t>
  </si>
  <si>
    <t>596811220</t>
  </si>
  <si>
    <t>Kladení betonové dlažby komunikací pro pěší do lože z kameniva vel do 0,25 m2 plochy do 50 m2</t>
  </si>
  <si>
    <t>2119463873</t>
  </si>
  <si>
    <t>"viz D.1.1-101, 02/15-16/33,TZ - zpevněné plochy" 63,05*0,5</t>
  </si>
  <si>
    <t>46</t>
  </si>
  <si>
    <t>592456010</t>
  </si>
  <si>
    <t>dlažba desková betonová 50x50x5 cm šedá</t>
  </si>
  <si>
    <t>-145086192</t>
  </si>
  <si>
    <t>Poznámka k položce:
POČÍTÁNO S VYUŽITÍM STÁVAJÍCÍCH DLAŽDIC (S VÝMĚNOU 10%)</t>
  </si>
  <si>
    <t>31,525*0,11 'Přepočtené koeficientem množství</t>
  </si>
  <si>
    <t>47</t>
  </si>
  <si>
    <t>599141111</t>
  </si>
  <si>
    <t>Vyplnění spár mezi silničními dílci živičnou zálivkou</t>
  </si>
  <si>
    <t>1126427383</t>
  </si>
  <si>
    <t>Úpravy povrchů, podlahy a osazování výplní</t>
  </si>
  <si>
    <t>48</t>
  </si>
  <si>
    <t>611325421</t>
  </si>
  <si>
    <t>Oprava vnitřní vápenocementové štukové omítky stropů v rozsahu plochy do 10%</t>
  </si>
  <si>
    <t>1463623384</t>
  </si>
  <si>
    <t>49</t>
  </si>
  <si>
    <t>611403399</t>
  </si>
  <si>
    <t>Hrubá výplň rýh ve stropech maltou</t>
  </si>
  <si>
    <t>1997783074</t>
  </si>
  <si>
    <t>"5% plochy" 0,05*(264,99)</t>
  </si>
  <si>
    <t>50</t>
  </si>
  <si>
    <t>612131101</t>
  </si>
  <si>
    <t>Cementový postřik vnitřních stěn nanášený celoplošně ručně</t>
  </si>
  <si>
    <t>-294050193</t>
  </si>
  <si>
    <t>51</t>
  </si>
  <si>
    <t>612142001</t>
  </si>
  <si>
    <t>Potažení vnitřních stěn sklovláknitým pletivem vtlačeným do tenkovrstvé hmoty</t>
  </si>
  <si>
    <t>"výměna výplní" 470,868</t>
  </si>
  <si>
    <t>"viz nové zdivo" 2*(148,896+74,102)</t>
  </si>
  <si>
    <t>Mezisoučet</t>
  </si>
  <si>
    <t>"zpevnění stávajících povrchů" 2531,16*0,1</t>
  </si>
  <si>
    <t>52</t>
  </si>
  <si>
    <t>612311131</t>
  </si>
  <si>
    <t>Potažení vnitřních stěn vápenným štukem tloušťky do 3 mm</t>
  </si>
  <si>
    <t>-206394218</t>
  </si>
  <si>
    <t>"výměna výplní" 470,868+842,82</t>
  </si>
  <si>
    <t>"viz nové zdivo + stávající plochy - keramické obklady" (1265,58*2)+445,996-383,94</t>
  </si>
  <si>
    <t>53</t>
  </si>
  <si>
    <t>612321111</t>
  </si>
  <si>
    <t>Vápenocementová omítka hrubá jednovrstvá zatřená vnitřních stěn nanášená ručně</t>
  </si>
  <si>
    <t>-1203511282</t>
  </si>
  <si>
    <t>"viz stávající plochy" 1265,58</t>
  </si>
  <si>
    <t>54</t>
  </si>
  <si>
    <t>612321191</t>
  </si>
  <si>
    <t>Příplatek k vápenocementové omítce vnitřních stěn za každých dalších 5 mm tloušťky ručně</t>
  </si>
  <si>
    <t>810720719</t>
  </si>
  <si>
    <t>1265,58*3 'Přepočtené koeficientem množství</t>
  </si>
  <si>
    <t>55</t>
  </si>
  <si>
    <t>612325301</t>
  </si>
  <si>
    <t>Vápenocementová hladká omítka ostění nebo nadpraží</t>
  </si>
  <si>
    <t>-1469440955</t>
  </si>
  <si>
    <t>"viz D.1.1-101, 02/15-16/33,TZ - výměna výplní"  1177,17*0,4</t>
  </si>
  <si>
    <t>56</t>
  </si>
  <si>
    <t>612325402</t>
  </si>
  <si>
    <t>Oprava vnitřní vápenocementové hrubé omítky stěn v rozsahu plochy do 30%</t>
  </si>
  <si>
    <t>-445230513</t>
  </si>
  <si>
    <t>57</t>
  </si>
  <si>
    <t>612325411</t>
  </si>
  <si>
    <t>Oprava vnitřní vápenocementové hladké omítky stěn v rozsahu plochy do 10%</t>
  </si>
  <si>
    <t>1226051579</t>
  </si>
  <si>
    <t>58</t>
  </si>
  <si>
    <t>612403399</t>
  </si>
  <si>
    <t>Hrubá výplň rýh ve vnitřních stěnách maltou</t>
  </si>
  <si>
    <t>-1957229667</t>
  </si>
  <si>
    <t>"5% plochy" 3906,904*0,05</t>
  </si>
  <si>
    <t>59</t>
  </si>
  <si>
    <t>621221131</t>
  </si>
  <si>
    <t>Montáž kontaktního zateplení vnějších podhledů z minerální vlny s kolmou orientací tl do 160 mm</t>
  </si>
  <si>
    <t>-925894303</t>
  </si>
  <si>
    <t>"viz D.1.1-101, 02/15-16/33,TZ - fasáda objektu"</t>
  </si>
  <si>
    <t>24,3</t>
  </si>
  <si>
    <t>60</t>
  </si>
  <si>
    <t>631515330</t>
  </si>
  <si>
    <t>deska minerální izolační NF tl. 160 mm</t>
  </si>
  <si>
    <t>-452898569</t>
  </si>
  <si>
    <t>24,3*1,05 'Přepočtené koeficientem množství</t>
  </si>
  <si>
    <t>61</t>
  </si>
  <si>
    <t>621541021</t>
  </si>
  <si>
    <t>Tenkovrstvá silikonsilikátová zrnitá omítka tl. 2,0 mm včetně penetrace vnějších podhledů</t>
  </si>
  <si>
    <t>-1990452010</t>
  </si>
  <si>
    <t>62</t>
  </si>
  <si>
    <t>622131121</t>
  </si>
  <si>
    <t>Penetrace vnějších stěn nanášená ručně</t>
  </si>
  <si>
    <t>-351783323</t>
  </si>
  <si>
    <t>"stávající povrchy - hloubková penetrace" 3442,386</t>
  </si>
  <si>
    <t>63</t>
  </si>
  <si>
    <t>622142001</t>
  </si>
  <si>
    <t>Potažení vnějších stěn sklovláknitým pletivem vtlačeným do tenkovrstvé hmoty</t>
  </si>
  <si>
    <t>-1844587649</t>
  </si>
  <si>
    <t>"nazateplené plochy" (15,7*3,5)+2,57+4,0</t>
  </si>
  <si>
    <t>64</t>
  </si>
  <si>
    <t>622143003</t>
  </si>
  <si>
    <t>Montáž omítkových plastových nebo pozinkovaných rohových profilů s tkaninou</t>
  </si>
  <si>
    <t>1219245678</t>
  </si>
  <si>
    <t>"výměna výplní" 1177,17</t>
  </si>
  <si>
    <t>65</t>
  </si>
  <si>
    <t>590514800</t>
  </si>
  <si>
    <t>lišta rohová Al 10/10 cm s tkaninou bal. 2,5 m</t>
  </si>
  <si>
    <t>859484269</t>
  </si>
  <si>
    <t>1177,17*1,1 'Přepočtené koeficientem množství</t>
  </si>
  <si>
    <t>66</t>
  </si>
  <si>
    <t>622143004</t>
  </si>
  <si>
    <t>Montáž omítkových samolepících začišťovacích profilů (APU lišt)</t>
  </si>
  <si>
    <t>-793930757</t>
  </si>
  <si>
    <t>67</t>
  </si>
  <si>
    <t>590514760</t>
  </si>
  <si>
    <t>profil okenní začišťovací s tkaninou - 9 mm/2,4 m</t>
  </si>
  <si>
    <t>-1045291705</t>
  </si>
  <si>
    <t>Poznámka k položce:
délka 2,4 m, přesah tkaniny 100 mm</t>
  </si>
  <si>
    <t>68</t>
  </si>
  <si>
    <t>622211011</t>
  </si>
  <si>
    <t>Montáž kontaktního zateplení vnějších stěn z polystyrénových desek tl do 80 mm</t>
  </si>
  <si>
    <t>-246931959</t>
  </si>
  <si>
    <t>"soklová část" 0,3*(2,0)</t>
  </si>
  <si>
    <t>69</t>
  </si>
  <si>
    <t>283763560</t>
  </si>
  <si>
    <t>deska fasádní polystyrénová izolační Perimeter (EPS P) 1250 x 600 x 80 mm</t>
  </si>
  <si>
    <t>981195253</t>
  </si>
  <si>
    <t>Poznámka k položce:
lambda=0,034 [W / m K]</t>
  </si>
  <si>
    <t>0,6*1,05 'Přepočtené koeficientem množství</t>
  </si>
  <si>
    <t>70</t>
  </si>
  <si>
    <t>622211021</t>
  </si>
  <si>
    <t>Montáž kontaktního zateplení vnějších stěn z polystyrénových desek tl do 120 mm</t>
  </si>
  <si>
    <t>-636970371</t>
  </si>
  <si>
    <t>"soklová část" 0,3*(47,8+47,8+36,5)</t>
  </si>
  <si>
    <t>71</t>
  </si>
  <si>
    <t>283763550</t>
  </si>
  <si>
    <t>deska fasádní polystyrénová izolační Perimeter (EPS P) 1250 x 600 x 120 mm</t>
  </si>
  <si>
    <t>-890071189</t>
  </si>
  <si>
    <t>39,63*1,05 'Přepočtené koeficientem množství</t>
  </si>
  <si>
    <t>72</t>
  </si>
  <si>
    <t>622221111</t>
  </si>
  <si>
    <t>Montáž kontaktního zateplení vnějších stěn z minerální vlny s kolmou orientací tl do 80 mm</t>
  </si>
  <si>
    <t>37469480</t>
  </si>
  <si>
    <t>10,3*3,4</t>
  </si>
  <si>
    <t>73</t>
  </si>
  <si>
    <t>631515110</t>
  </si>
  <si>
    <t>deska minerální izolační NF tl. 80 mm</t>
  </si>
  <si>
    <t>-490544305</t>
  </si>
  <si>
    <t>35,02*1,05 'Přepočtené koeficientem množství</t>
  </si>
  <si>
    <t>74</t>
  </si>
  <si>
    <t>622221131</t>
  </si>
  <si>
    <t>Montáž kontaktního zateplení vnějších stěn z minerální vlny s kolmou orientací tl do 160 mm</t>
  </si>
  <si>
    <t>253414612</t>
  </si>
  <si>
    <t>(47,85*2*28,2)+(18,25*2*28,2)+17,5</t>
  </si>
  <si>
    <t>"odečet výplní otvorů" -(786,07+93,96)</t>
  </si>
  <si>
    <t>75</t>
  </si>
  <si>
    <t>1701924866</t>
  </si>
  <si>
    <t>2865,51*1,05 'Přepočtené koeficientem množství</t>
  </si>
  <si>
    <t>76</t>
  </si>
  <si>
    <t>622222051</t>
  </si>
  <si>
    <t>Montáž kontaktního zateplení vnějšího ostění hl. špalety do 400 mm z minerální vlny tl do 40 mm</t>
  </si>
  <si>
    <t>576762972</t>
  </si>
  <si>
    <t>77</t>
  </si>
  <si>
    <t>631515180</t>
  </si>
  <si>
    <t>deska minerální izolační TF PROFI tl. do 40 mm</t>
  </si>
  <si>
    <t>-1165096926</t>
  </si>
  <si>
    <t>1300,02*0,315 'Přepočtené koeficientem množství</t>
  </si>
  <si>
    <t>78</t>
  </si>
  <si>
    <t>622331101</t>
  </si>
  <si>
    <t>Cementová omítka hrubá jednovrstvá nezatřená vnějších stěn nanášená ručně</t>
  </si>
  <si>
    <t>-139962571</t>
  </si>
  <si>
    <t>85,35*(0,5+0,3)</t>
  </si>
  <si>
    <t>63,05*(2,05+0,3)</t>
  </si>
  <si>
    <t>79</t>
  </si>
  <si>
    <t>1080125819</t>
  </si>
  <si>
    <t>"viz odebrání obkladů" 139,175</t>
  </si>
  <si>
    <t>80</t>
  </si>
  <si>
    <t>622331191</t>
  </si>
  <si>
    <t>Příplatek k cementové omítce vnějších stěn za každých dalších 5 mm tloušťky ručně</t>
  </si>
  <si>
    <t>917085421</t>
  </si>
  <si>
    <t>216,448*2 'Přepočtené koeficientem množství</t>
  </si>
  <si>
    <t>81</t>
  </si>
  <si>
    <t>1448536195</t>
  </si>
  <si>
    <t>139,175*2 'Přepočtené koeficientem množství</t>
  </si>
  <si>
    <t>82</t>
  </si>
  <si>
    <t>622335102</t>
  </si>
  <si>
    <t>Oprava cementové hladké omítky vnějších stěn v rozsahu do 30%</t>
  </si>
  <si>
    <t>-1208675828</t>
  </si>
  <si>
    <t>83</t>
  </si>
  <si>
    <t>622511111</t>
  </si>
  <si>
    <t>Tenkovrstvá dekorativní mozaiková střednězrnná omítka včetně penetrace vnějších stěn</t>
  </si>
  <si>
    <t>-1067454300</t>
  </si>
  <si>
    <t>"zateplené a nezateplené plochy plochy" 67,82+39,63+0,6</t>
  </si>
  <si>
    <t>84</t>
  </si>
  <si>
    <t>622541021</t>
  </si>
  <si>
    <t>Tenkovrstvá silikonsilikátová zrnitá omítka tl. 2,0 mm včetně penetrace vnějších stěn</t>
  </si>
  <si>
    <t>-961349273</t>
  </si>
  <si>
    <t>"viz zateplené a nezateplené plochy"</t>
  </si>
  <si>
    <t>35,02+2865,51+409,506</t>
  </si>
  <si>
    <t>85</t>
  </si>
  <si>
    <t>622541R00</t>
  </si>
  <si>
    <t>Příplatek za vícebarevné provedení tenkovrstvé silikonsilikátové zrnité omítky tl. 2,0 mm vnějších stěn</t>
  </si>
  <si>
    <t>1751819728</t>
  </si>
  <si>
    <t>86</t>
  </si>
  <si>
    <t>622851R04</t>
  </si>
  <si>
    <t>Příplatek k KZS za zapuštěné kotvení tepelného izolantu</t>
  </si>
  <si>
    <t>Poznámka k položce:
Jednotková cena = cena obvyklá průměrná v čase a místě - určeno průzkumem trhu.</t>
  </si>
  <si>
    <t>"kompletní provedení dle specifikace PD vč. všech souvisejících prací a dodávek-viz ,detaily,TZ"</t>
  </si>
  <si>
    <t>"množství vztaženo na celkovou plochu zateplení" 3442,386</t>
  </si>
  <si>
    <t>87</t>
  </si>
  <si>
    <t>622454R04</t>
  </si>
  <si>
    <t>Příplatek ke KZS za systémové doplňky a příslušenství</t>
  </si>
  <si>
    <t>-743892513</t>
  </si>
  <si>
    <t>"kompletní provedení dle specifikace PD a TZ vč. všech souvisejících prací a dodávek"</t>
  </si>
  <si>
    <t xml:space="preserve">"dle TP konkrétního výrobce KZS + požadavky PD a TZ" </t>
  </si>
  <si>
    <t>-veškeré systémové lišty, rohovníky, profily, zapuštěné kotevní prvky</t>
  </si>
  <si>
    <t>Množství vztaženo na plochu KZS.</t>
  </si>
  <si>
    <t>3442,386</t>
  </si>
  <si>
    <t>88</t>
  </si>
  <si>
    <t>623142001</t>
  </si>
  <si>
    <t>Potažení vnějších pilířů nebo sloupů sklovláknitým pletivem vtlačeným do tenkovrstvé hmoty</t>
  </si>
  <si>
    <t>-1332265364</t>
  </si>
  <si>
    <t>"nazateplené plochy" 0,45*4*3,5</t>
  </si>
  <si>
    <t>89</t>
  </si>
  <si>
    <t>629991011</t>
  </si>
  <si>
    <t>Zakrytí výplní otvorů a svislých ploch fólií přilepenou lepící páskou</t>
  </si>
  <si>
    <t>90</t>
  </si>
  <si>
    <t>629995101</t>
  </si>
  <si>
    <t>Očištění vnějších ploch tlakovou vodou</t>
  </si>
  <si>
    <t>72149355</t>
  </si>
  <si>
    <t>"fasáda" 3442,386</t>
  </si>
  <si>
    <t xml:space="preserve">"fasáda-viz odebrání obkladů" 139,175 </t>
  </si>
  <si>
    <t>"opravy omítek vnějších, ostatní plochy" 0,2*3442,386</t>
  </si>
  <si>
    <t>"spodní stavba" 216,448</t>
  </si>
  <si>
    <t>91</t>
  </si>
  <si>
    <t>631311136</t>
  </si>
  <si>
    <t>Mazanina tl do 240 mm z betonu prostého tř. C 25/30</t>
  </si>
  <si>
    <t>1368604111</t>
  </si>
  <si>
    <t>Poznámka k položce:
Specifikace - XC2</t>
  </si>
  <si>
    <t>"doplnění podkladních betonů" 135,0*0,2</t>
  </si>
  <si>
    <t>92</t>
  </si>
  <si>
    <t>631319175</t>
  </si>
  <si>
    <t>Příplatek k mazanině tl do 240 mm za stržení povrchu spodní vrstvy před vložením výztuže</t>
  </si>
  <si>
    <t>-1294815981</t>
  </si>
  <si>
    <t>93</t>
  </si>
  <si>
    <t>631362021</t>
  </si>
  <si>
    <t>Výztuž mazanin svařovanými sítěmi Kari</t>
  </si>
  <si>
    <t>1357054620</t>
  </si>
  <si>
    <t>Poznámka k položce:
Specifikace - 100/100/6/6 mm.</t>
  </si>
  <si>
    <t>94</t>
  </si>
  <si>
    <t>632441114</t>
  </si>
  <si>
    <t>Potěr anhydritový samonivelační tl do 60 mm ze suchých směsí</t>
  </si>
  <si>
    <t>-711192227</t>
  </si>
  <si>
    <t>Poznámka k položce:
Specifikace - CA-C25-F5</t>
  </si>
  <si>
    <t>"viz D.1.1-101, 02/15-16/33,TZ - 1.PP" 194,48+332,48</t>
  </si>
  <si>
    <t>95</t>
  </si>
  <si>
    <t>632450121</t>
  </si>
  <si>
    <t>Vyrovnávací cementový potěr tl do 20 mm ze suchých směsí provedený v pásu</t>
  </si>
  <si>
    <t>459400594</t>
  </si>
  <si>
    <t>"atiky" 140,0*0,4</t>
  </si>
  <si>
    <t>96</t>
  </si>
  <si>
    <t>632450123</t>
  </si>
  <si>
    <t>Vyrovnávací cementový potěr tl do 40 mm ze suchých směsí provedený v pásu</t>
  </si>
  <si>
    <t>1024963301</t>
  </si>
  <si>
    <t>"výměna výplní - parapet" 508,47*0,4</t>
  </si>
  <si>
    <t>97</t>
  </si>
  <si>
    <t>632450134</t>
  </si>
  <si>
    <t>Vyrovnávací cementový potěr tl do 50 mm ze suchých směsí provedený v ploše</t>
  </si>
  <si>
    <t>-1927432113</t>
  </si>
  <si>
    <t>"viz D.1.1-101, 02/15-16/33,TZ-1.PP" 158,76</t>
  </si>
  <si>
    <t>98</t>
  </si>
  <si>
    <t>635111215</t>
  </si>
  <si>
    <t>Násyp pod podlahy ze štěrkopísku se zhutněním</t>
  </si>
  <si>
    <t>-1444562443</t>
  </si>
  <si>
    <t>Ostatní konstrukce a práce, bourání</t>
  </si>
  <si>
    <t>99</t>
  </si>
  <si>
    <t>916111113</t>
  </si>
  <si>
    <t>Osazení obruby z velkých kostek s boční opěrou do lože z betonu prostého</t>
  </si>
  <si>
    <t>-712008540</t>
  </si>
  <si>
    <t>Poznámka k položce:
-s boční opěrou z betonu prostého tř. C 25/30 XF2, do lože z betonu prostého téže značky</t>
  </si>
  <si>
    <t>"viz D.1.1-101, 02/15-16/33,TZ - zpevněné plochy" 85,35</t>
  </si>
  <si>
    <t>100</t>
  </si>
  <si>
    <t>592452100</t>
  </si>
  <si>
    <t>přídlažba 50x25x8 cm přírodní</t>
  </si>
  <si>
    <t>kus</t>
  </si>
  <si>
    <t>604267175</t>
  </si>
  <si>
    <t>Poznámka k položce:
spotřeba: 2 kus/m</t>
  </si>
  <si>
    <t>85,35*2,2 'Přepočtené koeficientem množství</t>
  </si>
  <si>
    <t>101</t>
  </si>
  <si>
    <t>919735113</t>
  </si>
  <si>
    <t>Řezání stávajícího živičného krytu hl do 150 mm</t>
  </si>
  <si>
    <t>-351145045</t>
  </si>
  <si>
    <t>85,35</t>
  </si>
  <si>
    <t>102</t>
  </si>
  <si>
    <t>941211113</t>
  </si>
  <si>
    <t>Montáž lešení řadového rámového lehkého zatížení do 200 kg/m2 š do 0,9 m v do 40 m</t>
  </si>
  <si>
    <t>-1560037310</t>
  </si>
  <si>
    <t>(47,85*2*28,5)+(18,25*2*28,5)</t>
  </si>
  <si>
    <t>(6*6*2)+(5*5*2)</t>
  </si>
  <si>
    <t>"přesahy" 7*1,2*28,5</t>
  </si>
  <si>
    <t>103</t>
  </si>
  <si>
    <t>941211213</t>
  </si>
  <si>
    <t>Příplatek k lešení řadovému rámovému lehkému š 0,9 m v do 40 m za první a ZKD den použití</t>
  </si>
  <si>
    <t>417491185</t>
  </si>
  <si>
    <t>4129,1*120 'Přepočtené koeficientem množství</t>
  </si>
  <si>
    <t>104</t>
  </si>
  <si>
    <t>941211813</t>
  </si>
  <si>
    <t>Demontáž lešení řadového rámového lehkého zatížení do 200 kg/m2 š do 0,9 m v do 40 m</t>
  </si>
  <si>
    <t>1069914920</t>
  </si>
  <si>
    <t>105</t>
  </si>
  <si>
    <t>944111121</t>
  </si>
  <si>
    <t>Montáž ochranného zábradlí trubkového vnitřního na lešeňových konstrukcích jednotyčového</t>
  </si>
  <si>
    <t>1439607236</t>
  </si>
  <si>
    <t>106</t>
  </si>
  <si>
    <t>944111221</t>
  </si>
  <si>
    <t>Příplatek k ochrannému zábradlí trubkovému vnitřnímu jednotyčovému za první a ZKD den použití</t>
  </si>
  <si>
    <t>-1762370343</t>
  </si>
  <si>
    <t>2426,66666666667*90 'Přepočtené koeficientem množství</t>
  </si>
  <si>
    <t>107</t>
  </si>
  <si>
    <t>944111821</t>
  </si>
  <si>
    <t>Demontáž ochranného zábradlí trubkového vnitřního na lešeňových konstrukcích jednotyčového</t>
  </si>
  <si>
    <t>-298964072</t>
  </si>
  <si>
    <t>108</t>
  </si>
  <si>
    <t>944511111</t>
  </si>
  <si>
    <t>Montáž ochranné sítě z textilie z umělých vláken</t>
  </si>
  <si>
    <t>-915830520</t>
  </si>
  <si>
    <t>109</t>
  </si>
  <si>
    <t>944511211</t>
  </si>
  <si>
    <t>Příplatek k ochranné síti za první a ZKD den použití</t>
  </si>
  <si>
    <t>-178632325</t>
  </si>
  <si>
    <t>110</t>
  </si>
  <si>
    <t>944511811</t>
  </si>
  <si>
    <t>Demontáž ochranné sítě z textilie z umělých vláken</t>
  </si>
  <si>
    <t>1374890904</t>
  </si>
  <si>
    <t>111</t>
  </si>
  <si>
    <t>949101111</t>
  </si>
  <si>
    <t>Lešení pomocné pro objekty pozemních staveb s lešeňovou podlahou v do 1,9 m zatížení do 150 kg/m2</t>
  </si>
  <si>
    <t>1846774335</t>
  </si>
  <si>
    <t>"výměna výplní" (504,95+3,52)*1,0</t>
  </si>
  <si>
    <t>"bourací práce + NS" 685,72*2</t>
  </si>
  <si>
    <t>112</t>
  </si>
  <si>
    <t>952901107</t>
  </si>
  <si>
    <t xml:space="preserve">Čištění budov omytí dvojitých nebo zdvojených oken nebo balkonových dveří </t>
  </si>
  <si>
    <t>-468579535</t>
  </si>
  <si>
    <t>113</t>
  </si>
  <si>
    <t>952901111</t>
  </si>
  <si>
    <t>Vyčištění budov bytové a občanské výstavby při výšce podlaží do 4 m</t>
  </si>
  <si>
    <t>-475045502</t>
  </si>
  <si>
    <t>114</t>
  </si>
  <si>
    <t>961055111</t>
  </si>
  <si>
    <t>Bourání základů ze ŽB</t>
  </si>
  <si>
    <t>-1330972114</t>
  </si>
  <si>
    <t>115</t>
  </si>
  <si>
    <t>962031132</t>
  </si>
  <si>
    <t>Bourání příček z cihel pálených na MVC tl do 100 mm</t>
  </si>
  <si>
    <t>-861395993</t>
  </si>
  <si>
    <t>3,3*(2,34+0,6+3,2+6,1+3,9)</t>
  </si>
  <si>
    <t>116</t>
  </si>
  <si>
    <t>962031132.1</t>
  </si>
  <si>
    <t>Bourání izolačních přizdívek z cihel pálených na MVC tl do 100 mm</t>
  </si>
  <si>
    <t>1091038891</t>
  </si>
  <si>
    <t>85,35*0,5</t>
  </si>
  <si>
    <t>63,05*2,05</t>
  </si>
  <si>
    <t>117</t>
  </si>
  <si>
    <t>962031133</t>
  </si>
  <si>
    <t>Bourání příček z cihel na MVC tl do 150 mm</t>
  </si>
  <si>
    <t>-132217657</t>
  </si>
  <si>
    <t>3,3*(2,95+6,35+2,97+7,05)</t>
  </si>
  <si>
    <t>118</t>
  </si>
  <si>
    <t>962032241</t>
  </si>
  <si>
    <t>Bourání zdiva z cihel pálených nebo vápenopískových na MC přes 1 m3</t>
  </si>
  <si>
    <t>509518421</t>
  </si>
  <si>
    <t>(3,3*3,85*0,17)+(3,3*2,55*0,17)+(6,55*3,3*0,17)</t>
  </si>
  <si>
    <t>119</t>
  </si>
  <si>
    <t>965042141</t>
  </si>
  <si>
    <t>Bourání podkladů pod dlažby nebo mazanin betonových nebo z litého asfaltu tl do 100 mm pl přes 4 m2</t>
  </si>
  <si>
    <t>-1930368213</t>
  </si>
  <si>
    <t>"viz D.1.1-101, 02/15-16/33,TZ - 1.PP" 506,27*0,1</t>
  </si>
  <si>
    <t>120</t>
  </si>
  <si>
    <t>965042241</t>
  </si>
  <si>
    <t>Bourání podkladů pod dlažby nebo mazanin betonových nebo z litého asfaltu tl přes 100 mm pl pře 4 m2</t>
  </si>
  <si>
    <t>235772888</t>
  </si>
  <si>
    <t>"viz D.1.1-101, 02/15-16/33,TZ - 1.PP" 135,0*0,2</t>
  </si>
  <si>
    <t>121</t>
  </si>
  <si>
    <t>965043341</t>
  </si>
  <si>
    <t>Bourání podkladů pod dlažby betonových s potěrem nebo teracem tl do 100 mm pl přes 4 m2</t>
  </si>
  <si>
    <t>-251511577</t>
  </si>
  <si>
    <t>(94,76*0,1)</t>
  </si>
  <si>
    <t>122</t>
  </si>
  <si>
    <t>965049111</t>
  </si>
  <si>
    <t>Příplatek k bourání betonových mazanin za bourání se svařovanou sítí tl do 100 mm</t>
  </si>
  <si>
    <t>-1955304066</t>
  </si>
  <si>
    <t>123</t>
  </si>
  <si>
    <t>965049112</t>
  </si>
  <si>
    <t>Příplatek k bourání betonových mazanin za bourání se svařovanou sítí tl přes 100 mm</t>
  </si>
  <si>
    <t>-1637964187</t>
  </si>
  <si>
    <t>124</t>
  </si>
  <si>
    <t>965081213</t>
  </si>
  <si>
    <t>Bourání podlah z dlaždic keramických nebo xylolitových tl do 10 mm plochy přes 1 m2</t>
  </si>
  <si>
    <t>-1979390542</t>
  </si>
  <si>
    <t>Poznámka k položce:
V jednotkové ceně započítány náklady na bourání příslušných obvodových soklů do v= 150 mm.</t>
  </si>
  <si>
    <t>"viz D.1.1-101, 02/15-16/33,TZ - 1.PP" 148,9+13,94</t>
  </si>
  <si>
    <t>125</t>
  </si>
  <si>
    <t>965082933</t>
  </si>
  <si>
    <t>Odstranění násypů pod podlahy tl do 200 mm pl přes 2 m2</t>
  </si>
  <si>
    <t>-1476164647</t>
  </si>
  <si>
    <t>126</t>
  </si>
  <si>
    <t>967031742</t>
  </si>
  <si>
    <t>Přisekání plošné zdiva z cihel pálených na MC tl do 100 mm</t>
  </si>
  <si>
    <t>157078027</t>
  </si>
  <si>
    <t>127</t>
  </si>
  <si>
    <t>968062R00</t>
  </si>
  <si>
    <t>Vybourání rámů výplní otvorů včetně křídel pl bez rozlišení</t>
  </si>
  <si>
    <t>2046513171</t>
  </si>
  <si>
    <t xml:space="preserve">-vyvěšení křídel </t>
  </si>
  <si>
    <t>-vybourání rámů výplní otvorů</t>
  </si>
  <si>
    <t>-demontáže ostatních prvků (ocel. mříží, parapetů, prahů, doplňků a souvisejících komponentů)</t>
  </si>
  <si>
    <t>"viz vnější výplně otvorů" 786,07+4,97</t>
  </si>
  <si>
    <t>"viz vnitřní výplně otvorů" (1,46*1,35*3)</t>
  </si>
  <si>
    <t>128</t>
  </si>
  <si>
    <t>968072455</t>
  </si>
  <si>
    <t>Vybourání kovových dveřních zárubní pl do 2 m2</t>
  </si>
  <si>
    <t>-630309446</t>
  </si>
  <si>
    <t>34*2 'Přepočtené koeficientem množství</t>
  </si>
  <si>
    <t>129</t>
  </si>
  <si>
    <t>978011121</t>
  </si>
  <si>
    <t>Otlučení vnitřní vápenné nebo vápenocementové omítky stropů v rozsahu do 10 %</t>
  </si>
  <si>
    <t>803656551</t>
  </si>
  <si>
    <t>685,72-420,73</t>
  </si>
  <si>
    <t>130</t>
  </si>
  <si>
    <t>978013121</t>
  </si>
  <si>
    <t>Otlučení vnitřní vápenné nebo vápenocementové omítky stěn stěn v rozsahu do 10 %</t>
  </si>
  <si>
    <t>299167080</t>
  </si>
  <si>
    <t xml:space="preserve">"1.PP-stávající plochy" 1265,58 </t>
  </si>
  <si>
    <t>131</t>
  </si>
  <si>
    <t>978013141</t>
  </si>
  <si>
    <t>Otlučení vnitřní vápenné nebo vápenocementové omítky stěn stěn v rozsahu do 30 %</t>
  </si>
  <si>
    <t>-1320558159</t>
  </si>
  <si>
    <t>"viz D.1.1-101, 02/15-16/33,TZ - výměna výplní"  (1670,1+15,54)*0,5</t>
  </si>
  <si>
    <t>132</t>
  </si>
  <si>
    <t>978013191</t>
  </si>
  <si>
    <t>Otlučení vnitřní vápenné nebo vápenocementové omítky stěn stěn v rozsahu do 100 %</t>
  </si>
  <si>
    <t>-321103435</t>
  </si>
  <si>
    <t>"viz výměna výplní" (1165,15+12,02)*0,4</t>
  </si>
  <si>
    <t>133</t>
  </si>
  <si>
    <t>978015391</t>
  </si>
  <si>
    <t>Otlučení vnější vápenné nebo vápenocementové vnější omítky stupně členitosti 1 a 2 rozsahu do 100%</t>
  </si>
  <si>
    <t>463850095</t>
  </si>
  <si>
    <t>134</t>
  </si>
  <si>
    <t>978036131</t>
  </si>
  <si>
    <t>Otlučení cementových omítek vnějších ploch rozsahu do 20 %</t>
  </si>
  <si>
    <t>2048088508</t>
  </si>
  <si>
    <t>135</t>
  </si>
  <si>
    <t>978059541</t>
  </si>
  <si>
    <t>Odsekání a odebrání obkladů stěn z vnitřních obkládaček plochy přes 1 m2</t>
  </si>
  <si>
    <t>-840835606</t>
  </si>
  <si>
    <t>1,5*(0,6+1,6+13,3)</t>
  </si>
  <si>
    <t>2,4*(14,24+14,1)</t>
  </si>
  <si>
    <t>2,0*(18,4+12,4+9,2+10,8+9,2+6,6+8,4+35,2+28,8+17,6)</t>
  </si>
  <si>
    <t>136</t>
  </si>
  <si>
    <t>978059641</t>
  </si>
  <si>
    <t>Odsekání a odebrání obkladů stěn z vnějších obkládaček plochy přes 1 m2</t>
  </si>
  <si>
    <t>22772498</t>
  </si>
  <si>
    <t>(0,45*4*3,4)+(5*2*3,4)+(22,1*1,25)+(22,5*0,3)+(9,6*3,3)+(10*3,3)</t>
  </si>
  <si>
    <t>137</t>
  </si>
  <si>
    <t>978071221</t>
  </si>
  <si>
    <t>Otlučení omítky a odstranění izolace z lepenky svislé pl přes 1 m2</t>
  </si>
  <si>
    <t>333501561</t>
  </si>
  <si>
    <t>138</t>
  </si>
  <si>
    <t>981011R00</t>
  </si>
  <si>
    <t>Demolice / bourání budov jednoduchých z lehké konstrukce postupným rozebíráním</t>
  </si>
  <si>
    <t>1892768314</t>
  </si>
  <si>
    <t>Poznámka k položce:
Přístřešek vč. zastřešení</t>
  </si>
  <si>
    <t>5,2*4,56</t>
  </si>
  <si>
    <t>Různé dokončovací konstrukce a práce pozemních staveb</t>
  </si>
  <si>
    <t>139</t>
  </si>
  <si>
    <t>950125052</t>
  </si>
  <si>
    <t>Ostatní nespecifikované práce a dodávky</t>
  </si>
  <si>
    <t>HZS</t>
  </si>
  <si>
    <t>-1585016408</t>
  </si>
  <si>
    <t>"kompletní vyklízecí práce - 1.PP/výměna výplní otvorů" 300,0</t>
  </si>
  <si>
    <t>"Demontáže / přesuny a likvidace dle zákona o odpadech - FASÁDA OBJEKTU" 200,0</t>
  </si>
  <si>
    <t>(u vybraných prvků a zařízení - zpětná montáž/osazení vč. obnovy povrchových úprav a nových kotevních prvků a případného uvedení do bezpečnéhoprovozu)</t>
  </si>
  <si>
    <t>-vnější ocelové zábradlí , VZT jednotky</t>
  </si>
  <si>
    <t xml:space="preserve">-tabulky, vývěsky, konzoly, ocelové mříže, větrací mřížky, stříšky vstupů, ostatní prvky </t>
  </si>
  <si>
    <t>-veškerá vedení médií/prvky a elektro zařízení (satelity, hromosvody a ostatní)</t>
  </si>
  <si>
    <t>-ostatní demontážní práce</t>
  </si>
  <si>
    <t>997</t>
  </si>
  <si>
    <t>Přesun sutě</t>
  </si>
  <si>
    <t>140</t>
  </si>
  <si>
    <t>997013822</t>
  </si>
  <si>
    <t>Poplatek za uložení stavebního odpadu s oleji nebo ropnými látkami na skládce (skládkovné)</t>
  </si>
  <si>
    <t>1140892410</t>
  </si>
  <si>
    <t>141</t>
  </si>
  <si>
    <t>997013R14</t>
  </si>
  <si>
    <t>Vnitrostaveništní doprava suti a vybouraných hmot pro budovy v do 60 m s použitím mechanizace</t>
  </si>
  <si>
    <t>-1637863947</t>
  </si>
  <si>
    <t>142</t>
  </si>
  <si>
    <t>997013R31</t>
  </si>
  <si>
    <t>Poplatek za uložení stavebního odpadu, bez rozlišení, na skládce (skládkovné)</t>
  </si>
  <si>
    <t>202044441</t>
  </si>
  <si>
    <t>143</t>
  </si>
  <si>
    <t>997211111</t>
  </si>
  <si>
    <t>Svislá doprava suti na v 3,5 m</t>
  </si>
  <si>
    <t>2110320665</t>
  </si>
  <si>
    <t>144</t>
  </si>
  <si>
    <t>997211119</t>
  </si>
  <si>
    <t>Příplatek ZKD 3,5 m výšky u svislé dopravy suti</t>
  </si>
  <si>
    <t>-972071304</t>
  </si>
  <si>
    <t>1629,46*8 'Přepočtené koeficientem množství</t>
  </si>
  <si>
    <t>145</t>
  </si>
  <si>
    <t>997321511</t>
  </si>
  <si>
    <t>Vodorovná doprava suti a vybouraných hmot po suchu do 1 km</t>
  </si>
  <si>
    <t>-601216558</t>
  </si>
  <si>
    <t>146</t>
  </si>
  <si>
    <t>997321519</t>
  </si>
  <si>
    <t>Příplatek ZKD 1km vodorovné dopravy suti a vybouraných hmot po suchu</t>
  </si>
  <si>
    <t>1595488208</t>
  </si>
  <si>
    <t>1629,46*15 'Přepočtené koeficientem množství</t>
  </si>
  <si>
    <t>147</t>
  </si>
  <si>
    <t>997321611</t>
  </si>
  <si>
    <t>Nakládání nebo překládání suti a vybouraných hmot</t>
  </si>
  <si>
    <t>606120299</t>
  </si>
  <si>
    <t>998</t>
  </si>
  <si>
    <t>Přesun hmot</t>
  </si>
  <si>
    <t>148</t>
  </si>
  <si>
    <t>999281111</t>
  </si>
  <si>
    <t>Přesun hmot pro opravy a údržbu budov</t>
  </si>
  <si>
    <t>CS ÚRS 2010 02</t>
  </si>
  <si>
    <t>-1480298370</t>
  </si>
  <si>
    <t>712</t>
  </si>
  <si>
    <t>Povlakové krytiny</t>
  </si>
  <si>
    <t>149</t>
  </si>
  <si>
    <t>7120011R5</t>
  </si>
  <si>
    <t>Stávající střešní povlaková krytina - (vyčištění+prořezání+odmaštění a odstranění prachu a nečistot+vyspravení poruch a defektů, vyrovnání povrchu - provedení do stavu, aby stávající střešní krytina plnila funkci parozábrany)</t>
  </si>
  <si>
    <t>1133860517</t>
  </si>
  <si>
    <t>-přetavení přířezy z oxidovaného asfaltového pásu tl. 4 mms nenasákavou vložkou</t>
  </si>
  <si>
    <t xml:space="preserve">-vyrovnání větších prohlubní provést vrstvou z horkého asfaltu AOSI 85/25 se silikátovým plnivem </t>
  </si>
  <si>
    <t>"S1" 63,73+(64*0,75)</t>
  </si>
  <si>
    <t>150</t>
  </si>
  <si>
    <t>712341559</t>
  </si>
  <si>
    <t>Provedení povlakové krytiny střech do 10° pásy NAIP přitavením v plné ploše</t>
  </si>
  <si>
    <t>-828691273</t>
  </si>
  <si>
    <t xml:space="preserve">"viz D.1.1-101, 02/15-16/33,TZ" </t>
  </si>
  <si>
    <t>"atiky" 140,0*0,25</t>
  </si>
  <si>
    <t>151</t>
  </si>
  <si>
    <t>628331R90</t>
  </si>
  <si>
    <t>pás asfaltovaný tl. 4 mm s polyesterovou vložkou s ochranným posypem - specifikace dle PD a TZ</t>
  </si>
  <si>
    <t>-451930435</t>
  </si>
  <si>
    <t>35*1,15 'Přepočtené koeficientem množství</t>
  </si>
  <si>
    <t>152</t>
  </si>
  <si>
    <t>712341R59</t>
  </si>
  <si>
    <t xml:space="preserve">Provedení povlakové krytiny střech do 10° pásy mechanicky kotvené hmoždinkami do TI EPS </t>
  </si>
  <si>
    <t>-183510380</t>
  </si>
  <si>
    <t>153</t>
  </si>
  <si>
    <t>-1760834499</t>
  </si>
  <si>
    <t>154</t>
  </si>
  <si>
    <t>712361R01</t>
  </si>
  <si>
    <t>D+M - Provedení povlakové krytiny střech do 10° fólií včetně podkladní vrstvy z geotextílie 300 g/m2 (hydroizolační folie z PVC tl. 1,6 mm s nosnou vložkou, vč. systém.lišt, doplňků a příslušenství, provedení vč. detailů a ukončení)</t>
  </si>
  <si>
    <t>-2000699014</t>
  </si>
  <si>
    <t xml:space="preserve">Poznámka k položce:
Upřesnění technologie:
-povlaková krytina mechanicky kotvená přes střešní skladbu do nosného podkladu
-druh a množství kotvících prvků - viz provedené výtažné a odtrhové zkoušky (součástí ceny dodávky)
Hydroizolační fólie na atikách:
hydroizolační folie ke kotvení, mechanicky kotvená jednovrstvá hydroizolace střech, rozměrově stálá střešní hydroizolační fólie z PVC s nosnou vložkou z polyesterové mříže, protiskluzná, tloušťka folie 1,6 mm, odolná proti účinkům UV záření, vyhovující požadavkům na účinky umělého povětrnostního stárnutí.
</t>
  </si>
  <si>
    <t>"skladba S1" 63,73+(64*0,75)</t>
  </si>
  <si>
    <t>155</t>
  </si>
  <si>
    <t>998712204</t>
  </si>
  <si>
    <t>Přesun hmot procentní pro krytiny povlakové v objektech v do 36 m</t>
  </si>
  <si>
    <t>%</t>
  </si>
  <si>
    <t>-1680219797</t>
  </si>
  <si>
    <t>PSV</t>
  </si>
  <si>
    <t>Práce a dodávky PSV</t>
  </si>
  <si>
    <t>711</t>
  </si>
  <si>
    <t>Izolace proti vodě, vlhkosti a plynům</t>
  </si>
  <si>
    <t>156</t>
  </si>
  <si>
    <t>711111001</t>
  </si>
  <si>
    <t>Provedení izolace proti zemní vlhkosti vodorovné za studena nátěrem penetračním</t>
  </si>
  <si>
    <t>-2054180556</t>
  </si>
  <si>
    <t>"viz D.1.1-101, 02/15-16/33,TZ - 1.PP" 506,27+135,0</t>
  </si>
  <si>
    <t>157</t>
  </si>
  <si>
    <t>111631500</t>
  </si>
  <si>
    <t>lak asfaltový ALP/9 bal 9 kg</t>
  </si>
  <si>
    <t>-1924175723</t>
  </si>
  <si>
    <t>Poznámka k položce:
Spotřeba 0,3-0,4kg/m2 dle povrchu, ředidlo technický benzín</t>
  </si>
  <si>
    <t>641,27*0,0003 'Přepočtené koeficientem množství</t>
  </si>
  <si>
    <t>158</t>
  </si>
  <si>
    <t>711112001</t>
  </si>
  <si>
    <t>Provedení izolace proti zemní vlhkosti svislé za studena nátěrem penetračním</t>
  </si>
  <si>
    <t>-1662179042</t>
  </si>
  <si>
    <t>(85,35*0,8)+(63,05*2,35)</t>
  </si>
  <si>
    <t>159</t>
  </si>
  <si>
    <t>-167249593</t>
  </si>
  <si>
    <t>216,448*0,00035 'Přepočtené koeficientem množství</t>
  </si>
  <si>
    <t>160</t>
  </si>
  <si>
    <t>711131811</t>
  </si>
  <si>
    <t>Odstranění izolace proti zemní vlhkosti vodorovné</t>
  </si>
  <si>
    <t>1605706645</t>
  </si>
  <si>
    <t>161</t>
  </si>
  <si>
    <t>711132101</t>
  </si>
  <si>
    <t>Provedení izolace proti zemní vlhkosti pásy na sucho svislé AIP nebo tkaninou</t>
  </si>
  <si>
    <t>-1005345254</t>
  </si>
  <si>
    <t>162</t>
  </si>
  <si>
    <t>693110620</t>
  </si>
  <si>
    <t>geotextilie netkaná , 300 g/m2, šíře 300 cm</t>
  </si>
  <si>
    <t>-829614271</t>
  </si>
  <si>
    <t>216,448*1,2 'Přepočtené koeficientem množství</t>
  </si>
  <si>
    <t>163</t>
  </si>
  <si>
    <t>711141559</t>
  </si>
  <si>
    <t>Provedení izolace proti zemní vlhkosti pásy přitavením vodorovné NAIP</t>
  </si>
  <si>
    <t>1911324416</t>
  </si>
  <si>
    <t>164</t>
  </si>
  <si>
    <t>628522R40</t>
  </si>
  <si>
    <t>pás asfaltovaný modifikovaný tl. 4 mm s výztužnou nosnou vložkou - specifikace dle PD a TZ</t>
  </si>
  <si>
    <t>-121281130</t>
  </si>
  <si>
    <t>641,27*1,15 'Přepočtené koeficientem množství</t>
  </si>
  <si>
    <t>165</t>
  </si>
  <si>
    <t>711142559</t>
  </si>
  <si>
    <t>Provedení izolace proti zemní vlhkosti pásy přitavením svislé NAIP</t>
  </si>
  <si>
    <t>1130481267</t>
  </si>
  <si>
    <t>166</t>
  </si>
  <si>
    <t>2047128984</t>
  </si>
  <si>
    <t>167</t>
  </si>
  <si>
    <t>711161307</t>
  </si>
  <si>
    <t>Izolace proti zemní vlhkosti stěn foliemi nopovými pro běžné podmínky  tl. 0,5 mm šířky 1,5 m</t>
  </si>
  <si>
    <t>1912041101</t>
  </si>
  <si>
    <t>"viz D.1.1-101, 02/15-16/33,TZ - spodní stavba" (85,35*0,5)+(63,05*2,05)</t>
  </si>
  <si>
    <t>168</t>
  </si>
  <si>
    <t>711161382</t>
  </si>
  <si>
    <t>Izolace proti zemní vlhkosti foliemi nopovými ukončené horní provětrávací lištou</t>
  </si>
  <si>
    <t>271986380</t>
  </si>
  <si>
    <t>169</t>
  </si>
  <si>
    <t>711413R11</t>
  </si>
  <si>
    <t xml:space="preserve">Izolace proti vodě za studena vodorovné stěrkové </t>
  </si>
  <si>
    <t>-685406666</t>
  </si>
  <si>
    <t>Poznámka k položce:
hydroizolace - flexibilní stěrkový cementový systém tl. 2x1 mm vč. systémových lišt, příslušenství</t>
  </si>
  <si>
    <t>194,48</t>
  </si>
  <si>
    <t>170</t>
  </si>
  <si>
    <t>711413R21</t>
  </si>
  <si>
    <t xml:space="preserve">Izolace proti vodě za studena svislé těsnicí hmotou </t>
  </si>
  <si>
    <t>368189589</t>
  </si>
  <si>
    <t>383,94</t>
  </si>
  <si>
    <t>171</t>
  </si>
  <si>
    <t>998711203</t>
  </si>
  <si>
    <t>Přesun hmot procentní pro izolace proti vodě, vlhkosti a plynům v objektech v do 60 m</t>
  </si>
  <si>
    <t>674333889</t>
  </si>
  <si>
    <t>713</t>
  </si>
  <si>
    <t>Izolace tepelné</t>
  </si>
  <si>
    <t>172</t>
  </si>
  <si>
    <t>713120811</t>
  </si>
  <si>
    <t>Odstranění tepelné izolace podlah volně kladené z vláknitých materiálů tl do 100 mm</t>
  </si>
  <si>
    <t>1708935344</t>
  </si>
  <si>
    <t>173</t>
  </si>
  <si>
    <t>713121111</t>
  </si>
  <si>
    <t>Montáž izolace tepelné podlah volně kladenými rohožemi, pásy, dílci, deskami 1 vrstva</t>
  </si>
  <si>
    <t>531343161</t>
  </si>
  <si>
    <t>"viz D.1.1-101, 02/15-16/33,TZ - 1.PP" 194,48</t>
  </si>
  <si>
    <t>174</t>
  </si>
  <si>
    <t>631509450</t>
  </si>
  <si>
    <t>deska podlahová 1250x600 mm TDPT 30/30</t>
  </si>
  <si>
    <t>-220759803</t>
  </si>
  <si>
    <t>194,48*1,05 'Přepočtené koeficientem množství</t>
  </si>
  <si>
    <t>175</t>
  </si>
  <si>
    <t>-729060148</t>
  </si>
  <si>
    <t>"viz D.1.1-101, 02/15-16/33,TZ - 1.PP" 332,48</t>
  </si>
  <si>
    <t>176</t>
  </si>
  <si>
    <t>631509460</t>
  </si>
  <si>
    <t>deska podlahová 1250x600 mm TDPT 40/40</t>
  </si>
  <si>
    <t>-784598658</t>
  </si>
  <si>
    <t>332,48*1,05 'Přepočtené koeficientem množství</t>
  </si>
  <si>
    <t>177</t>
  </si>
  <si>
    <t>713131141</t>
  </si>
  <si>
    <t>Montáž izolace tepelné stěn a základů lepením celoplošně rohoží, pásů, dílců, desek</t>
  </si>
  <si>
    <t>-512405955</t>
  </si>
  <si>
    <t>"zateplení parapetů" 568,32*0,3</t>
  </si>
  <si>
    <t>178</t>
  </si>
  <si>
    <t>-916416589</t>
  </si>
  <si>
    <t>170,496*0,315 'Přepočtené koeficientem množství</t>
  </si>
  <si>
    <t>179</t>
  </si>
  <si>
    <t>713131145</t>
  </si>
  <si>
    <t>Montáž izolace tepelné stěn a základů lepením bodově rohoží, pásů, dílců, desek</t>
  </si>
  <si>
    <t>-1526197778</t>
  </si>
  <si>
    <t>180</t>
  </si>
  <si>
    <t>-522564077</t>
  </si>
  <si>
    <t>216,448*1,05 'Přepočtené koeficientem množství</t>
  </si>
  <si>
    <t>181</t>
  </si>
  <si>
    <t>-1896985557</t>
  </si>
  <si>
    <t>"S1" 64,0*0,75</t>
  </si>
  <si>
    <t>182</t>
  </si>
  <si>
    <t>631515040</t>
  </si>
  <si>
    <t>deska minerální izolační střešní S tl.120 mm</t>
  </si>
  <si>
    <t>-1295734368</t>
  </si>
  <si>
    <t>48*1,05 'Přepočtené koeficientem množství</t>
  </si>
  <si>
    <t>183</t>
  </si>
  <si>
    <t>-853794220</t>
  </si>
  <si>
    <t>"vyrovnání plochy-předpoklad" 2865,51*0,2</t>
  </si>
  <si>
    <t>184</t>
  </si>
  <si>
    <t>631515070</t>
  </si>
  <si>
    <t>deska minerální izolační NF tl. do 40 mm</t>
  </si>
  <si>
    <t>-1550155678</t>
  </si>
  <si>
    <t>573,102*1,05 'Přepočtené koeficientem množství</t>
  </si>
  <si>
    <t>185</t>
  </si>
  <si>
    <t>713141135</t>
  </si>
  <si>
    <t>Montáž izolace tepelné střech plochých lepené za studena bodově 1 vrstva rohoží, pásů, dílců, desek</t>
  </si>
  <si>
    <t>-1594235077</t>
  </si>
  <si>
    <t>"S1" 63,73*2</t>
  </si>
  <si>
    <t>186</t>
  </si>
  <si>
    <t>631514980</t>
  </si>
  <si>
    <t>deska minerální izolační střešní S tl.60 mm</t>
  </si>
  <si>
    <t>1604426867</t>
  </si>
  <si>
    <t>127,46*1,05 'Přepočtené koeficientem množství</t>
  </si>
  <si>
    <t>187</t>
  </si>
  <si>
    <t>713141211</t>
  </si>
  <si>
    <t>Montáž izolace tepelné střech plochých volně položené atikový klín</t>
  </si>
  <si>
    <t>-1902520625</t>
  </si>
  <si>
    <t>"hlavní střecha" 140,0</t>
  </si>
  <si>
    <t>"S1" 64,0</t>
  </si>
  <si>
    <t>188</t>
  </si>
  <si>
    <t>631529040</t>
  </si>
  <si>
    <t>klín atikový přechodný z minerální vlny tl.60 x 60 mm</t>
  </si>
  <si>
    <t>-1362637203</t>
  </si>
  <si>
    <t>204*1,1 'Přepočtené koeficientem množství</t>
  </si>
  <si>
    <t>189</t>
  </si>
  <si>
    <t>713141R31</t>
  </si>
  <si>
    <t>Montáž izolace tepelné střech plochých mechanicky kotvená 1 vrstva rohoží, pásů, dílců, desek</t>
  </si>
  <si>
    <t>-846954927</t>
  </si>
  <si>
    <t>190</t>
  </si>
  <si>
    <t>283759610</t>
  </si>
  <si>
    <t>deska z pěnového polystyrenu EPS 200 S 1000 x 500 x 160 mm</t>
  </si>
  <si>
    <t>-400903052</t>
  </si>
  <si>
    <t>56*1,05 'Přepočtené koeficientem množství</t>
  </si>
  <si>
    <t>191</t>
  </si>
  <si>
    <t>713191R31</t>
  </si>
  <si>
    <t>Izolace tepelné podlah, střech, stropů vrchem překrytí separační folií , vč. okrajových pásků vytažených na stěny</t>
  </si>
  <si>
    <t>1925682287</t>
  </si>
  <si>
    <t>Poznámka k položce:
Specifikace - PE folie tl. 0,2 mm</t>
  </si>
  <si>
    <t>"viz D.1.1-101, 02/15-16/33,TZ - 1.PP" 1,15*(194,48+332,48)</t>
  </si>
  <si>
    <t>606,004*1,15 'Přepočtené koeficientem množství</t>
  </si>
  <si>
    <t>192</t>
  </si>
  <si>
    <t>998713204</t>
  </si>
  <si>
    <t>Přesun hmot procentní pro izolace tepelné v objektech v do 36 m</t>
  </si>
  <si>
    <t>-285543173</t>
  </si>
  <si>
    <t>762</t>
  </si>
  <si>
    <t>Konstrukce tesařské</t>
  </si>
  <si>
    <t>193</t>
  </si>
  <si>
    <t>762341R36</t>
  </si>
  <si>
    <t>Bednění střech rovných z desek OSB tl 20 mm na sraz mechanicky kotveno do nosného podkladu po 300 mm</t>
  </si>
  <si>
    <t>937944407</t>
  </si>
  <si>
    <t>"hlavní atika" 140,0*0,6</t>
  </si>
  <si>
    <t>"S1" 0,6*64,0</t>
  </si>
  <si>
    <t>194</t>
  </si>
  <si>
    <t>998762204</t>
  </si>
  <si>
    <t>Přesun hmot procentní pro kce tesařské v objektech v do 36 m</t>
  </si>
  <si>
    <t>-1845569740</t>
  </si>
  <si>
    <t>763</t>
  </si>
  <si>
    <t>Konstrukce suché výstavby</t>
  </si>
  <si>
    <t>195</t>
  </si>
  <si>
    <t>763131411</t>
  </si>
  <si>
    <t>SDK podhled desky 1xA 12,5 bez TI dvouvrstvá spodní kce profil CD+UD</t>
  </si>
  <si>
    <t>1760617005</t>
  </si>
  <si>
    <t>"viz D.1.1-101, 02/15-16/33,TZ - 1.PP" 32,04+6,17</t>
  </si>
  <si>
    <t>196</t>
  </si>
  <si>
    <t>763131451</t>
  </si>
  <si>
    <t>SDK podhled deska 1xH2 12,5 bez TI dvouvrstvá spodní kce profil CD+UD</t>
  </si>
  <si>
    <t>660652733</t>
  </si>
  <si>
    <t>"viz D.1.1-101, 02/15-16/33,TZ - 1.PP" 14,83</t>
  </si>
  <si>
    <t>197</t>
  </si>
  <si>
    <t>763131714</t>
  </si>
  <si>
    <t>SDK podhled základní penetrační nátěr</t>
  </si>
  <si>
    <t>1173030911</t>
  </si>
  <si>
    <t>198</t>
  </si>
  <si>
    <t>763135101</t>
  </si>
  <si>
    <t>Montáž kazetového podhledu z kazet 600x600 mm na zavěšenou viditelnou nosnou konstrukci</t>
  </si>
  <si>
    <t>-730213282</t>
  </si>
  <si>
    <t>Poznámka k položce:
Zpětná montáž stávajícího podhledu.</t>
  </si>
  <si>
    <t>"předpoklad" 100,0</t>
  </si>
  <si>
    <t>199</t>
  </si>
  <si>
    <t>763135811</t>
  </si>
  <si>
    <t>Demontáž podhledu kazetového na roštu viditelném</t>
  </si>
  <si>
    <t>-1734507486</t>
  </si>
  <si>
    <t>200</t>
  </si>
  <si>
    <t>763431R01</t>
  </si>
  <si>
    <t>Dodávka a montáž systémového minerálního podhledu s vyjímatelnými panely vel. do 0,36 m2 na zavěšený viditelný rošt</t>
  </si>
  <si>
    <t>561345626</t>
  </si>
  <si>
    <t>142,17+202,8</t>
  </si>
  <si>
    <t>201</t>
  </si>
  <si>
    <t>998763202</t>
  </si>
  <si>
    <t>Přesun hmot procentní pro dřevostavby v objektech v do 24 m</t>
  </si>
  <si>
    <t>74025736</t>
  </si>
  <si>
    <t>764</t>
  </si>
  <si>
    <t>Konstrukce klempířské</t>
  </si>
  <si>
    <t>202</t>
  </si>
  <si>
    <t>764006R01</t>
  </si>
  <si>
    <t>K-1 - D+M Parapetní plech pro plastové okno, materiál lakovaný pozinkovaný plech tl. 0,63mm, r.š. 430mm</t>
  </si>
  <si>
    <t>-518236879</t>
  </si>
  <si>
    <t>"kompletní provedení dle specifikace PD a TZ vč. všech souvisejících prací dodávek, příslušenství a komponentů dle výpisu"</t>
  </si>
  <si>
    <t>"v jednotkové ceně započítáno: dodávka, výroba, montáž/osazení/kotvení (vč.kotvících prvků), povrchová úprava"</t>
  </si>
  <si>
    <t>"kompletní specifikace viz výpis klempířských výrobků - vnější parapety"</t>
  </si>
  <si>
    <t>351,45</t>
  </si>
  <si>
    <t>203</t>
  </si>
  <si>
    <t>764006R02</t>
  </si>
  <si>
    <t>K-2 - D+M Parapetní plech pro plastové okno, materiál lakovaný pozinkovaný plech tl. 0,63mm, r.š. 430mm</t>
  </si>
  <si>
    <t>132260206</t>
  </si>
  <si>
    <t>130,5</t>
  </si>
  <si>
    <t>204</t>
  </si>
  <si>
    <t>764006R03</t>
  </si>
  <si>
    <t>K-3 - D+M Parapetní plech pro plastové okno, materiál lakovaný pozinkovaný plech tl. 0,63mm, r.š. 430mm</t>
  </si>
  <si>
    <t>1492892786</t>
  </si>
  <si>
    <t>46,8</t>
  </si>
  <si>
    <t>205</t>
  </si>
  <si>
    <t>764006R04</t>
  </si>
  <si>
    <t>K-4 - D+M Parapetní plech pro plastové okno, materiál lakovaný pozinkovaný plech tl. 0,63mm, r.š. 430mm</t>
  </si>
  <si>
    <t>467769788</t>
  </si>
  <si>
    <t>26,25</t>
  </si>
  <si>
    <t>206</t>
  </si>
  <si>
    <t>764006R05</t>
  </si>
  <si>
    <t>K-5 - D+M Parapetní plech pro plastové okno, materiál lakovaný pozinkovaný plech tl. 0,63mm, r.š. 430mm</t>
  </si>
  <si>
    <t>1281825503</t>
  </si>
  <si>
    <t>2,1</t>
  </si>
  <si>
    <t>207</t>
  </si>
  <si>
    <t>764006R06</t>
  </si>
  <si>
    <t>K-6 - D+M Oplechování předstupující stěny ve vstupu do 1.NP, materiál lakovaný pozinkovaný plech tl. 0,63mm, r.š. 700mm</t>
  </si>
  <si>
    <t>-1630151544</t>
  </si>
  <si>
    <t>1,5</t>
  </si>
  <si>
    <t>208</t>
  </si>
  <si>
    <t>764006R07</t>
  </si>
  <si>
    <t>K-7 - D+M Parapetní plech pro plastové okno, materiál lakovaný pozinkovaný plech tl. 0,63mm, r.š. 430mm</t>
  </si>
  <si>
    <t>664633243</t>
  </si>
  <si>
    <t>19,8</t>
  </si>
  <si>
    <t>209</t>
  </si>
  <si>
    <t>764006R08</t>
  </si>
  <si>
    <t>K-8 - D+M Parapetní plech pro plastové okno, materiál lakovaný pozinkovaný plech tl. 0,63mm, r.š. 430mm</t>
  </si>
  <si>
    <t>-54464355</t>
  </si>
  <si>
    <t>7,2</t>
  </si>
  <si>
    <t>210</t>
  </si>
  <si>
    <t>764006R09</t>
  </si>
  <si>
    <t>K-9 - D+M Parapetní plech pro plastové okno, materiál lakovaný pozinkovaný plech tl. 0,63mm, r.š. 430mm</t>
  </si>
  <si>
    <t>1290352712</t>
  </si>
  <si>
    <t>4,8</t>
  </si>
  <si>
    <t>211</t>
  </si>
  <si>
    <t>764006R10</t>
  </si>
  <si>
    <t>K-10 - D+M Parapetní plech pro plastové okno, materiál lakovaný pozinkovaný plech tl. 0,63mm, r.š. 430mm</t>
  </si>
  <si>
    <t>1479252097</t>
  </si>
  <si>
    <t>2,55</t>
  </si>
  <si>
    <t>212</t>
  </si>
  <si>
    <t>764006R11</t>
  </si>
  <si>
    <t>K-11 - D+M Parapetní plech pro plastové okno, materiál lakovaný pozinkovaný plech tl. 0,63mm, r.š. 430mm</t>
  </si>
  <si>
    <t>-620570263</t>
  </si>
  <si>
    <t>2,4</t>
  </si>
  <si>
    <t>213</t>
  </si>
  <si>
    <t>764006R12</t>
  </si>
  <si>
    <t>K-12 - D+M Parapetní plech pro plastové okno, materiál lakovaný pozinkovaný plech tl. 0,63mm, r.š. 430mm</t>
  </si>
  <si>
    <t>1529246232</t>
  </si>
  <si>
    <t>2,5</t>
  </si>
  <si>
    <t>214</t>
  </si>
  <si>
    <t>764006R13</t>
  </si>
  <si>
    <t>K-13 - D+M Poplastovaný plech tl. 0,5mm, r.š. 120mm</t>
  </si>
  <si>
    <t>-42295142</t>
  </si>
  <si>
    <t>"kompletní specifikace viz výpis klempířských výrobků - drobné prvky z poplastovaného plechu"</t>
  </si>
  <si>
    <t>215</t>
  </si>
  <si>
    <t>764006R14</t>
  </si>
  <si>
    <t>K-13 - D+M Poplastovaný plech tl. 0,5mm, r.š. 260mm</t>
  </si>
  <si>
    <t>-807665660</t>
  </si>
  <si>
    <t>216</t>
  </si>
  <si>
    <t>764006R15</t>
  </si>
  <si>
    <t>K-13 - D+M Poplastovaný plech tl. 0,5mm, r.š. 280mm</t>
  </si>
  <si>
    <t>-1188354361</t>
  </si>
  <si>
    <t>217</t>
  </si>
  <si>
    <t>764006R16</t>
  </si>
  <si>
    <t>K-14 - D+M Lakovaný pozinkovaný plech tl. 0,63mm, r.š. 660mm</t>
  </si>
  <si>
    <t>-1029940329</t>
  </si>
  <si>
    <t>218</t>
  </si>
  <si>
    <t>764006R17</t>
  </si>
  <si>
    <t>K-15 - D+M Lakovaný pozinkovaný plech tl. 0,63mm, r.š. 220mm</t>
  </si>
  <si>
    <t>-145231096</t>
  </si>
  <si>
    <t>219</t>
  </si>
  <si>
    <t>764002841</t>
  </si>
  <si>
    <t>Demontáž oplechování horních ploch zdí a nadezdívek, říms a ostatních do suti</t>
  </si>
  <si>
    <t>1564257516</t>
  </si>
  <si>
    <t>(0,7+140,0+42+35+43+18)</t>
  </si>
  <si>
    <t>220</t>
  </si>
  <si>
    <t>764002851</t>
  </si>
  <si>
    <t>Demontáž oplechování parapetů do suti</t>
  </si>
  <si>
    <t>1588263660</t>
  </si>
  <si>
    <t>221</t>
  </si>
  <si>
    <t>998764204</t>
  </si>
  <si>
    <t>Přesun hmot procentní pro konstrukce klempířské v objektech v do 36 m</t>
  </si>
  <si>
    <t>1914615943</t>
  </si>
  <si>
    <t>766</t>
  </si>
  <si>
    <t>Konstrukce truhlářské</t>
  </si>
  <si>
    <t>222</t>
  </si>
  <si>
    <t>766691914</t>
  </si>
  <si>
    <t>Vyvěšení nebo zavěšení dřevěných křídel dveří pl do 2 m2</t>
  </si>
  <si>
    <t>-917868735</t>
  </si>
  <si>
    <t>223</t>
  </si>
  <si>
    <t>766719R01</t>
  </si>
  <si>
    <t>P-1 - D+M Plastové okno, 6750x1800mm</t>
  </si>
  <si>
    <t>ks</t>
  </si>
  <si>
    <t>-1572198133</t>
  </si>
  <si>
    <t>"kompletní specifikace viz výpis plastových výrobků"</t>
  </si>
  <si>
    <t>224</t>
  </si>
  <si>
    <t>766719R02</t>
  </si>
  <si>
    <t>P-2 - D+M Plastové okno, 5850x1800mm</t>
  </si>
  <si>
    <t>-1687918514</t>
  </si>
  <si>
    <t>225</t>
  </si>
  <si>
    <t>766719R03</t>
  </si>
  <si>
    <t>P-3 - D+M Plastové okno, 4650x1800mm</t>
  </si>
  <si>
    <t>1002299835</t>
  </si>
  <si>
    <t>226</t>
  </si>
  <si>
    <t>766719R04</t>
  </si>
  <si>
    <t>P-4 - D+M Plastové okno, 6750x1800mm</t>
  </si>
  <si>
    <t>-1727604598</t>
  </si>
  <si>
    <t>227</t>
  </si>
  <si>
    <t>766719R05</t>
  </si>
  <si>
    <t>P-5 - D+M Plastové okno, 5850x1800mm</t>
  </si>
  <si>
    <t>-88396264</t>
  </si>
  <si>
    <t>228</t>
  </si>
  <si>
    <t>766719R06</t>
  </si>
  <si>
    <t>P-6 - D+M Plastové okno, 5850x1800mm</t>
  </si>
  <si>
    <t>-601084756</t>
  </si>
  <si>
    <t>229</t>
  </si>
  <si>
    <t>766719R07</t>
  </si>
  <si>
    <t>P-7 - D+M Plastové okno, 2100x1800mm</t>
  </si>
  <si>
    <t>-1368891955</t>
  </si>
  <si>
    <t>230</t>
  </si>
  <si>
    <t>766719R08</t>
  </si>
  <si>
    <t>P-8 - D+M Plastové okno, 2100x1800mm</t>
  </si>
  <si>
    <t>1081333319</t>
  </si>
  <si>
    <t>231</t>
  </si>
  <si>
    <t>766719R09</t>
  </si>
  <si>
    <t>P-9 - D+M Plastové okno, 1800x1800mm</t>
  </si>
  <si>
    <t>1203525207</t>
  </si>
  <si>
    <t>232</t>
  </si>
  <si>
    <t>766719R10</t>
  </si>
  <si>
    <t>P-10 - D+M Plastové okno, 3300x1800mm</t>
  </si>
  <si>
    <t>-1955141776</t>
  </si>
  <si>
    <t>233</t>
  </si>
  <si>
    <t>766719R11</t>
  </si>
  <si>
    <t>P-11 - D+M Plastové okno, 3450x1800mm</t>
  </si>
  <si>
    <t>1992004395</t>
  </si>
  <si>
    <t>234</t>
  </si>
  <si>
    <t>766719R12</t>
  </si>
  <si>
    <t>P-12 - D+M Plastové okno, 1200x900mm</t>
  </si>
  <si>
    <t>1116738693</t>
  </si>
  <si>
    <t>235</t>
  </si>
  <si>
    <t>766719R13</t>
  </si>
  <si>
    <t>P-13 - D+M Plastové okno, 3000x1800mm</t>
  </si>
  <si>
    <t>-1793352724</t>
  </si>
  <si>
    <t>236</t>
  </si>
  <si>
    <t>766719R14</t>
  </si>
  <si>
    <t>P-14 - D+M Plastové okno, 1200x2750mm</t>
  </si>
  <si>
    <t>658022085</t>
  </si>
  <si>
    <t>237</t>
  </si>
  <si>
    <t>766719R15</t>
  </si>
  <si>
    <t>P-15 - D+M Plastové okno, 1760x900mm</t>
  </si>
  <si>
    <t>-1487784037</t>
  </si>
  <si>
    <t>238</t>
  </si>
  <si>
    <t>766719R16</t>
  </si>
  <si>
    <t>P-16 - D+M Plastové okno, 2100x900mm</t>
  </si>
  <si>
    <t>1038039983</t>
  </si>
  <si>
    <t>239</t>
  </si>
  <si>
    <t>766719R17</t>
  </si>
  <si>
    <t>P-17 - D+M Plastové okno, 900x900mm</t>
  </si>
  <si>
    <t>1900398153</t>
  </si>
  <si>
    <t>240</t>
  </si>
  <si>
    <t>766719R18</t>
  </si>
  <si>
    <t>P-18 - D+M Plastové okno, 6600x900mm</t>
  </si>
  <si>
    <t>1405023667</t>
  </si>
  <si>
    <t>241</t>
  </si>
  <si>
    <t>766719R19</t>
  </si>
  <si>
    <t>P-19 - D+M Plastové okno, 1800x900mm</t>
  </si>
  <si>
    <t>1073338432</t>
  </si>
  <si>
    <t>242</t>
  </si>
  <si>
    <t>766719R20</t>
  </si>
  <si>
    <t>P-20 - D+M Plastové okno, 4800x900mm</t>
  </si>
  <si>
    <t>-1384347445</t>
  </si>
  <si>
    <t>243</t>
  </si>
  <si>
    <t>766719R21</t>
  </si>
  <si>
    <t>P-21 - D+M Plastové okno, 6600x1800mm</t>
  </si>
  <si>
    <t>-624555231</t>
  </si>
  <si>
    <t>244</t>
  </si>
  <si>
    <t>766719R22</t>
  </si>
  <si>
    <t>P-22 - D+M Plastové dveře, čiré tepelně izolační trojsklo, 1750x3180mm</t>
  </si>
  <si>
    <t>-80394405</t>
  </si>
  <si>
    <t>245</t>
  </si>
  <si>
    <t>766719R23</t>
  </si>
  <si>
    <t>P-23 - D+M Plastové dveře, 900x1970mm</t>
  </si>
  <si>
    <t>1154033164</t>
  </si>
  <si>
    <t>246</t>
  </si>
  <si>
    <t>766719R24</t>
  </si>
  <si>
    <t>P-24 - D+M Sestava - plastové dveře a okna, 2100x3050mm</t>
  </si>
  <si>
    <t>-280707803</t>
  </si>
  <si>
    <t>247</t>
  </si>
  <si>
    <t>766719R25</t>
  </si>
  <si>
    <t>P-25 - D+M Sestava - plastové dveře a okno, 1200x2870mm</t>
  </si>
  <si>
    <t>-113074127</t>
  </si>
  <si>
    <t>248</t>
  </si>
  <si>
    <t>766719R26</t>
  </si>
  <si>
    <t>P-26 - D+M Sestava - plastové dveře a okno, větrací otvor 900x940mm, celkový rozměr 1800x3050mm</t>
  </si>
  <si>
    <t>850233121</t>
  </si>
  <si>
    <t>249</t>
  </si>
  <si>
    <t>766719R27</t>
  </si>
  <si>
    <t>P-27 - D+M Sestava - plastové dveře a okno, 1200x2870mm</t>
  </si>
  <si>
    <t>-1522998660</t>
  </si>
  <si>
    <t>250</t>
  </si>
  <si>
    <t>766719R28</t>
  </si>
  <si>
    <t>P-28 - D+M Plastové dveře plné, 1800x2045mm</t>
  </si>
  <si>
    <t>-1003983968</t>
  </si>
  <si>
    <t>251</t>
  </si>
  <si>
    <t>766719R29</t>
  </si>
  <si>
    <t>P-29 - D+M Plastové dveře plné, 800x1970mm</t>
  </si>
  <si>
    <t>-1106885916</t>
  </si>
  <si>
    <t>252</t>
  </si>
  <si>
    <t>766719R30</t>
  </si>
  <si>
    <t>P-30 - D+M Plastové okno, 1200x1800mm</t>
  </si>
  <si>
    <t>1757235492</t>
  </si>
  <si>
    <t>253</t>
  </si>
  <si>
    <t>766719R31</t>
  </si>
  <si>
    <t>P-31 - D+M Plastové dveře plné, 900x1970mm</t>
  </si>
  <si>
    <t>-1474401732</t>
  </si>
  <si>
    <t>254</t>
  </si>
  <si>
    <t>766719R32</t>
  </si>
  <si>
    <t>P-32 - D+M Plastové dveře plné, 800x1970mm</t>
  </si>
  <si>
    <t>-1720649025</t>
  </si>
  <si>
    <t>255</t>
  </si>
  <si>
    <t>766719R33</t>
  </si>
  <si>
    <t>D-1 - D+M Dřevěné dveře vnitřní, jednokřídlové, otevíravé, plné, včetně zárubně, 700x1970mm</t>
  </si>
  <si>
    <t>1189892598</t>
  </si>
  <si>
    <t>"kompletní specifikace viz výpis dveří"</t>
  </si>
  <si>
    <t>256</t>
  </si>
  <si>
    <t>766719R34</t>
  </si>
  <si>
    <t>D-2 - D+M Dřevěné dveře vnitřní, jednokřídlové, posuvné, plné, 700x1970mm</t>
  </si>
  <si>
    <t>623750944</t>
  </si>
  <si>
    <t>257</t>
  </si>
  <si>
    <t>766719R35</t>
  </si>
  <si>
    <t>D-3 - D+M Dřevěné dveře vnitřní, jednokřídlové, otevíravé, plné, včetně zárubně, 800x1970mm</t>
  </si>
  <si>
    <t>-1502274794</t>
  </si>
  <si>
    <t>258</t>
  </si>
  <si>
    <t>766719R36</t>
  </si>
  <si>
    <t>D-4 - D+M Dřevěné dveře vnitřní, jednokřídlové, otevíravé, plné, včetně zárubně, požární odolnost EW 30 DP3+C, 800x1970mm</t>
  </si>
  <si>
    <t>1534249203</t>
  </si>
  <si>
    <t>259</t>
  </si>
  <si>
    <t>766719R37</t>
  </si>
  <si>
    <t>D-5 - D+M Dřevěné dveře vnitřní, jednokřídlové, otevíravé, plné, včetně zárubně, požární odolnost EW 30 DP3+C, 700x1970mm</t>
  </si>
  <si>
    <t>-1018939536</t>
  </si>
  <si>
    <t>260</t>
  </si>
  <si>
    <t>766719R38</t>
  </si>
  <si>
    <t>D-6 - D+M Dřevěné dveře vnitřní, jednokřídlové, otevíravé, plné, včetně zárubně, 1100x1970mm</t>
  </si>
  <si>
    <t>927409281</t>
  </si>
  <si>
    <t>261</t>
  </si>
  <si>
    <t>766719R39</t>
  </si>
  <si>
    <t>D-7 - D+M Dřevěné dveře vnitřní, jednokřídlové, posuvné, plné, 1100x1970mm</t>
  </si>
  <si>
    <t>-1242314960</t>
  </si>
  <si>
    <t>262</t>
  </si>
  <si>
    <t>766719R40</t>
  </si>
  <si>
    <t>D-8 - D+M Dřevěné dveře vnitřní, dvoukřídlové, otevíravé, plné, včetně zárubně, 1450x1970mm</t>
  </si>
  <si>
    <t>1610704297</t>
  </si>
  <si>
    <t>263</t>
  </si>
  <si>
    <t>766719R41</t>
  </si>
  <si>
    <t>D-9 - D+M Dřevěné dveře vnitřní, jednokřídlové, otevíravé, plné, včetně zárubně, požární odolnost EW 15 DP1, i kouřotěsné - EI 15 DP1-S, 800x1970mm</t>
  </si>
  <si>
    <t>95819757</t>
  </si>
  <si>
    <t>264</t>
  </si>
  <si>
    <t>766719R42</t>
  </si>
  <si>
    <t>D-10 - D+M Dřevěné dveře vnitřní, dvoukřídlové, otevíravé, plné, včetně zárubně, požární odolnost EW 30 DP3+C, 1450x1970mm</t>
  </si>
  <si>
    <t>-1605525925</t>
  </si>
  <si>
    <t>265</t>
  </si>
  <si>
    <t>766719R43</t>
  </si>
  <si>
    <t>D-11 - D+M Dřevěné dveře vnitřní, dvoukřídlové, otevíravé, plné, včetně zárubně, požární odolnost EW 30 DP3-SC+C, 1450x1970mm</t>
  </si>
  <si>
    <t>-1741154789</t>
  </si>
  <si>
    <t>266</t>
  </si>
  <si>
    <t>766719R44</t>
  </si>
  <si>
    <t>D-12 - D+M Dřevěné dveře vnitřní, dvoukřídlové, otevíravé, plné, včetně zárubně, požární odolnost EW 15 DP1, 1450x1970mm</t>
  </si>
  <si>
    <t>-319097150</t>
  </si>
  <si>
    <t>267</t>
  </si>
  <si>
    <t>766719R45</t>
  </si>
  <si>
    <t>D-13 - D+M Dřevěné dveře vnitřní, jednokřídlové, otevíravé, plné, včetně zárubně, požární odolnost EW 15 DP1-C-S, 800x1970mm</t>
  </si>
  <si>
    <t>476333180</t>
  </si>
  <si>
    <t>268</t>
  </si>
  <si>
    <t>766719R46</t>
  </si>
  <si>
    <t>D-14 - D+M Automatické dveře, z AL profilů, zasklení sklem CONNEX, 800x1970mm</t>
  </si>
  <si>
    <t>907490569</t>
  </si>
  <si>
    <t>269</t>
  </si>
  <si>
    <t>766859R01</t>
  </si>
  <si>
    <t xml:space="preserve">Dodávka a montáž okenních pásek </t>
  </si>
  <si>
    <t>1753829621</t>
  </si>
  <si>
    <t xml:space="preserve">"viz D.1.1-101, 02/15-16/33,TZ - výměna výplní" </t>
  </si>
  <si>
    <t>-vnitřní parotěsná folie</t>
  </si>
  <si>
    <t>-vnější vodotěsná paropropustná folie</t>
  </si>
  <si>
    <t>-SYSTÉMOVÉ provedení dle PD a TP výrobce výplní otvorů</t>
  </si>
  <si>
    <t>2*1685,64</t>
  </si>
  <si>
    <t>270</t>
  </si>
  <si>
    <t>998766204</t>
  </si>
  <si>
    <t>Přesun hmot procentní pro konstrukce truhlářské v objektech v do 36 m</t>
  </si>
  <si>
    <t>877524846</t>
  </si>
  <si>
    <t>767</t>
  </si>
  <si>
    <t>Konstrukce zámečnické</t>
  </si>
  <si>
    <t>271</t>
  </si>
  <si>
    <t>767000R01</t>
  </si>
  <si>
    <t>Z-1 - D+M Ocelové zábradlí u vstupu do 1.NP, výška madla 900mm, 1kus</t>
  </si>
  <si>
    <t>-1962902431</t>
  </si>
  <si>
    <t>"kompletní specifikace viz výpis zámečnických výrobků"</t>
  </si>
  <si>
    <t>272</t>
  </si>
  <si>
    <t>767000R02</t>
  </si>
  <si>
    <t>Z-2 - D+M Krycí dvířka elektro skříní, z plechu tl. 0,8mm, materiál TiZn plech</t>
  </si>
  <si>
    <t>538243161</t>
  </si>
  <si>
    <t>273</t>
  </si>
  <si>
    <t>998767204</t>
  </si>
  <si>
    <t>Přesun hmot procentní pro zámečnické konstrukce v objektech v do 36 m</t>
  </si>
  <si>
    <t>80073736</t>
  </si>
  <si>
    <t>771</t>
  </si>
  <si>
    <t>Podlahy z dlaždic</t>
  </si>
  <si>
    <t>274</t>
  </si>
  <si>
    <t>771571131</t>
  </si>
  <si>
    <t>Montáž podlah z keramických dlaždic protiskluzných do malty do 50 ks/m2</t>
  </si>
  <si>
    <t>-1332534066</t>
  </si>
  <si>
    <t>"viz D.1.1-101, 02/15-16/33,TZ-1.PP" 194,48</t>
  </si>
  <si>
    <t>275</t>
  </si>
  <si>
    <t>597610R00</t>
  </si>
  <si>
    <t>dodávka keramické dlažby tl. min 9 mm , protiskluz min R10 , vč. příslušných soklů , dilatačních a přechodových lišt - dle specifikace PD a TZ</t>
  </si>
  <si>
    <t>170977486</t>
  </si>
  <si>
    <t xml:space="preserve">Poznámka k položce:
Mrazuvzdorná keramická dlažba lodžií bude splňovat požadavky dle ČSN 74 4504 a to především :
"Podlahy všech bytových a pobytových místností musí mít protiskluznou úpravu odpovídající níže uvedeným hodnotám. Do této kategorie patří soukromé terasy, balkóny, lodžie apod. V případě, že podlaha není krytá před deštěm, musí být požadavek splněn i při mokrém povrchu.
"součinitel smykového třeni nejméně 0,3 nebo
"hodnota výkyvu kyvadla nejméně 30, nebo
"úhel kluzu nejméně 6°.
</t>
  </si>
  <si>
    <t>194,48*1,1 'Přepočtené koeficientem množství</t>
  </si>
  <si>
    <t>276</t>
  </si>
  <si>
    <t>771579196</t>
  </si>
  <si>
    <t xml:space="preserve">Příplatek k montáž podlah keramických za spárování tmelem </t>
  </si>
  <si>
    <t>2095599452</t>
  </si>
  <si>
    <t>277</t>
  </si>
  <si>
    <t>771591111</t>
  </si>
  <si>
    <t>Podlahy penetrace podkladu</t>
  </si>
  <si>
    <t>-497827924</t>
  </si>
  <si>
    <t>278</t>
  </si>
  <si>
    <t>998771204</t>
  </si>
  <si>
    <t>Přesun hmot procentní pro podlahy z dlaždic v objektech v do 36 m</t>
  </si>
  <si>
    <t>-1194529068</t>
  </si>
  <si>
    <t>776</t>
  </si>
  <si>
    <t>Podlahy povlakové</t>
  </si>
  <si>
    <t>279</t>
  </si>
  <si>
    <t>776111311</t>
  </si>
  <si>
    <t>Vysátí podkladu povlakových podlah</t>
  </si>
  <si>
    <t>2097047612</t>
  </si>
  <si>
    <t>280</t>
  </si>
  <si>
    <t>776121111</t>
  </si>
  <si>
    <t>Vodou ředitelná penetrace savého podkladu povlakových podlah ředěná v poměru 1:3</t>
  </si>
  <si>
    <t>665130685</t>
  </si>
  <si>
    <t>281</t>
  </si>
  <si>
    <t>776141122</t>
  </si>
  <si>
    <t>Vyrovnání podkladu povlakových podlah stěrkou pevnosti 30 MPa tl 5 mm</t>
  </si>
  <si>
    <t>309536848</t>
  </si>
  <si>
    <t>282</t>
  </si>
  <si>
    <t>776201811</t>
  </si>
  <si>
    <t>Demontáž lepených povlakových podlah bez podložky ručně</t>
  </si>
  <si>
    <t>529158701</t>
  </si>
  <si>
    <t>Poznámka k položce:
V jednotkové ceně započítány náklady na demontáž obvodových soklů.</t>
  </si>
  <si>
    <t>"viz D.1.1-101, 02/15-16/33,TZ - 1.PP" 331,81</t>
  </si>
  <si>
    <t>283</t>
  </si>
  <si>
    <t>776261111</t>
  </si>
  <si>
    <t>Lepení pásů z pryže standardním lepidlem</t>
  </si>
  <si>
    <t>-196835448</t>
  </si>
  <si>
    <t>Poznámka k položce:
V jednotkové ceně započítány náklady na montáž příslušných obvodových soklů.</t>
  </si>
  <si>
    <t>"viz D.1.1-101, 02/15-16/33,TZ-1.PP" 332,48</t>
  </si>
  <si>
    <t>284</t>
  </si>
  <si>
    <t>284122R01</t>
  </si>
  <si>
    <t>podlahovina homogenní PVC tl. 2,0 mm, min R10, (určeno do nemocničního prostředí), vč. obvod.soklů, systémové příslušenství - specifikace dle PD a TZ</t>
  </si>
  <si>
    <t>1725421607</t>
  </si>
  <si>
    <t>285</t>
  </si>
  <si>
    <t>998776204</t>
  </si>
  <si>
    <t>Přesun hmot procentní pro podlahy povlakové v objektech v do 36 m</t>
  </si>
  <si>
    <t>706733554</t>
  </si>
  <si>
    <t>781</t>
  </si>
  <si>
    <t>Dokončovací práce - obklady</t>
  </si>
  <si>
    <t>286</t>
  </si>
  <si>
    <t>7814141R2</t>
  </si>
  <si>
    <t>Montáž vnitřních obkladaček stěn pravoúhlých lepených flexibilním lepidlem, vč. příslušných listel, bombát, příslušenství, doplňků</t>
  </si>
  <si>
    <t>-109760416</t>
  </si>
  <si>
    <t>-kompletní pokládka obkladů vč. dodávky lepícího tmelu a spárovací hmoty</t>
  </si>
  <si>
    <t>(2,0*185,52)+(1,5*8,6)</t>
  </si>
  <si>
    <t>287</t>
  </si>
  <si>
    <t>597611200</t>
  </si>
  <si>
    <t>obklady keramické , vč. příslušných listel , doplňků, příslušenství - specifikace dle PD, TZ</t>
  </si>
  <si>
    <t>-36275198</t>
  </si>
  <si>
    <t>383,94*1,1 'Přepočtené koeficientem množství</t>
  </si>
  <si>
    <t>288</t>
  </si>
  <si>
    <t>781469196</t>
  </si>
  <si>
    <t xml:space="preserve">Příplatek k montáži obkladů vnitřních stěn za spárování </t>
  </si>
  <si>
    <t>-926470374</t>
  </si>
  <si>
    <t>289</t>
  </si>
  <si>
    <t>781494515</t>
  </si>
  <si>
    <t>Plastové profily ukončovací, lišty rohové na flexibilní lepidlo - množství vztaženo na plochu obkladů</t>
  </si>
  <si>
    <t>-1502343504</t>
  </si>
  <si>
    <t>290</t>
  </si>
  <si>
    <t>781495111</t>
  </si>
  <si>
    <t>Penetrace podkladu obkladů</t>
  </si>
  <si>
    <t>1653715305</t>
  </si>
  <si>
    <t>291</t>
  </si>
  <si>
    <t>781495115</t>
  </si>
  <si>
    <t>Spárování obkladu silikonem</t>
  </si>
  <si>
    <t>982860861</t>
  </si>
  <si>
    <t>292</t>
  </si>
  <si>
    <t>998781204</t>
  </si>
  <si>
    <t>Přesun hmot procentní pro obklady keramické v objektech v do 36 m</t>
  </si>
  <si>
    <t>-2002122457</t>
  </si>
  <si>
    <t>783</t>
  </si>
  <si>
    <t>Dokončovací práce - nátěry</t>
  </si>
  <si>
    <t>293</t>
  </si>
  <si>
    <t>783201811</t>
  </si>
  <si>
    <t>Odstranění nátěrů ze zámečnických konstrukcí oškrabáním</t>
  </si>
  <si>
    <t>1772414137</t>
  </si>
  <si>
    <t>Poznámka k položce:
Sloučená položka pro klempířské a zámečnické prvky / konstrukce.</t>
  </si>
  <si>
    <t>"předpoklad" 49,5</t>
  </si>
  <si>
    <t>294</t>
  </si>
  <si>
    <t>783221112</t>
  </si>
  <si>
    <t>Nátěry syntetické KDK barva dražší lesklý povrch 1x antikorozní, 1x základní, 2x email</t>
  </si>
  <si>
    <t>474993842</t>
  </si>
  <si>
    <t>Poznámka k položce:
Obnova povrchových úprav stávajících konstrukcí.</t>
  </si>
  <si>
    <t>295</t>
  </si>
  <si>
    <t>783812110</t>
  </si>
  <si>
    <t>Nátěry olejové omítek stěn dvojnásobné a 1x email a 2x plné tmelení</t>
  </si>
  <si>
    <t>-264690440</t>
  </si>
  <si>
    <t>2,0*(13,34)</t>
  </si>
  <si>
    <t>296</t>
  </si>
  <si>
    <t>783904811</t>
  </si>
  <si>
    <t>Odrezivění kovových konstrukcí</t>
  </si>
  <si>
    <t>2059522341</t>
  </si>
  <si>
    <t>784</t>
  </si>
  <si>
    <t>Dokončovací práce - malby a tapety</t>
  </si>
  <si>
    <t>297</t>
  </si>
  <si>
    <t>784121001</t>
  </si>
  <si>
    <t>Oškrabání malby v mísnostech výšky do 3,80 m</t>
  </si>
  <si>
    <t>545576772</t>
  </si>
  <si>
    <t>"výměna výplní" 842,82*5</t>
  </si>
  <si>
    <t>"oprava omítek 1.PP" 1265,58+264,99</t>
  </si>
  <si>
    <t>298</t>
  </si>
  <si>
    <t>784221101</t>
  </si>
  <si>
    <t>Dvojnásobné bílé malby  ze směsí za sucha dobře otěruvzdorných v místnostech do 3,80 m</t>
  </si>
  <si>
    <t>1502954451</t>
  </si>
  <si>
    <t>"výměna výplní" 4214,1+470,868</t>
  </si>
  <si>
    <t>"1.PP+ostatní plochy" 2641,324</t>
  </si>
  <si>
    <t>"odečet nátěrů" -(461,463+26,68)</t>
  </si>
  <si>
    <t>299</t>
  </si>
  <si>
    <t>784453111</t>
  </si>
  <si>
    <t>Malby/nátěry směsi tekuté disperzní bílé omyvatelné dvojnásobné s penetrací místnost v do 3,8 m</t>
  </si>
  <si>
    <t>741021758</t>
  </si>
  <si>
    <t>1,5*(202,11+85,9)</t>
  </si>
  <si>
    <t>1,8*(16,36)</t>
  </si>
  <si>
    <t>Práce a dodávky M</t>
  </si>
  <si>
    <t>33-M</t>
  </si>
  <si>
    <t>Montáže dopr.zaříz.,sklad. zař. a váh</t>
  </si>
  <si>
    <t>300</t>
  </si>
  <si>
    <t>330530R00</t>
  </si>
  <si>
    <t xml:space="preserve">Demontáž výtahu </t>
  </si>
  <si>
    <t>-1708505434</t>
  </si>
  <si>
    <t>-kompletní rozebrání a likvidace vč. příslušenství a souvisejících prvků</t>
  </si>
  <si>
    <t>4,0</t>
  </si>
  <si>
    <t>301</t>
  </si>
  <si>
    <t>330530R01</t>
  </si>
  <si>
    <t xml:space="preserve">Stavební úpravy při výměně výtahů </t>
  </si>
  <si>
    <t>-1442159284</t>
  </si>
  <si>
    <t>Poznámka k položce:
Specifikace:
při rekonstrukci výtahů dojde k výměně veškerých komponent
- ve výtahových šachtách budou provedeny stavební úpravy - začistění dna prohlubně po demontáži nárazníků, opatření bezprašným nátěrem, oprava a vybílení stěn, vybourání a zazdění šachetních dveří, jinak bez stavebních úprav
- ve strojovně budou provedeny stavební úpravy v rozsahu - nové prostupy do šachty, podlaha strojovny bude vyrovnána bet. mazaninou a opatřena protiskluzovým nátěrem, stěny strojovny budou opraveny a vybíleny
- ve strojovně výtahů se nachází zařízení, které nesouvisí s provozem výtahů, dále je strojovnou umožněn přístup do místností, ve kterých je též zařízení, které nesouvisí s provozem výtahů. Podle ustanovení ČSN EN 81-1+A3 je nutno uvedené zařízení ze strojovny odstranit nebo provést oddělení pevnými stěnami včetně přístupových cest.
- v každém patře bude po usazení šachetních dveří provedeno stavební zapravení
- příslušné lešení a přesuny hmot</t>
  </si>
  <si>
    <t>302</t>
  </si>
  <si>
    <t>330530R11</t>
  </si>
  <si>
    <t>D+M výtahu - osobní, trakční - lanový - bezpřevodový s frekvenčním měničem, nosnost 1000 kg, stanice 8/8, kabina 1100/2100/2150 mm</t>
  </si>
  <si>
    <t>-2002529231</t>
  </si>
  <si>
    <t>-kompletní dodávka a provedení vč. uvedení do provozu</t>
  </si>
  <si>
    <t>"kompletní specifikace a rozsah - viz TZ str. 14-17" 2,0</t>
  </si>
  <si>
    <t>303</t>
  </si>
  <si>
    <t>330530R12</t>
  </si>
  <si>
    <t>D+M výtahu - osobní-lůžkový evakuační, trakční - lanový - bezpřevodový s frekvenčním měničem, nosnost 2000 kg, stanice 8/8, kabina 1650/2500/2250 mm</t>
  </si>
  <si>
    <t>1468231321</t>
  </si>
  <si>
    <t xml:space="preserve">"kompletní specifikace a rozsah - viz TZ str. 14-17" 2,0 </t>
  </si>
  <si>
    <t>OST</t>
  </si>
  <si>
    <t>Ostatní</t>
  </si>
  <si>
    <t>304</t>
  </si>
  <si>
    <t>001</t>
  </si>
  <si>
    <t>Výtažné a odtrhové zkoušky - vč. vypracování kotevního plánu - DLE POŽADAVKŮ ZD A PD</t>
  </si>
  <si>
    <t>512</t>
  </si>
  <si>
    <t>-84782680</t>
  </si>
  <si>
    <t>305</t>
  </si>
  <si>
    <t>002</t>
  </si>
  <si>
    <t>Zajištění ornitologického průzkumu včetně projektu nutných opatření + realizaci potřebných opatření - DLE POŽADAVKŮ ZD A PD</t>
  </si>
  <si>
    <t>-2084277665</t>
  </si>
  <si>
    <t>306</t>
  </si>
  <si>
    <t>002.1</t>
  </si>
  <si>
    <t>Zpracování kladečských plánů dlažeb a obkladů vč. projednání a odsouhlasení objednatelem - DLE POŽADAVKŮ ZD A PD</t>
  </si>
  <si>
    <t>1764512692</t>
  </si>
  <si>
    <t>307</t>
  </si>
  <si>
    <t>795030R01</t>
  </si>
  <si>
    <t>OS-1 - D+M Hliníkové výdejní okno, zasklení dutinovým polykarbonátem, 1460x1350mm</t>
  </si>
  <si>
    <t>-1859281753</t>
  </si>
  <si>
    <t>"v jednotkové ceně započítáno: dodávka, výroba, montáž/osazení/kotvení (vč.kotvících a základových prvků), povrchová úprava"</t>
  </si>
  <si>
    <t>"kompletní specifikace viz výpis ostatních prvků</t>
  </si>
  <si>
    <t>308</t>
  </si>
  <si>
    <t>795030R02</t>
  </si>
  <si>
    <t>OS-2 - D+M Větrací mřížka, materiál pozinkovaný plech, s pevnými skloněnými žaluziemi, 400x400mm</t>
  </si>
  <si>
    <t>244597117</t>
  </si>
  <si>
    <t>309</t>
  </si>
  <si>
    <t>795030R03</t>
  </si>
  <si>
    <t>OS-3 - D+M Větrací mřížka, materiál pozinkovaný plech, s pevnými skloněnými žaluziemi, 400x500mm</t>
  </si>
  <si>
    <t>610069995</t>
  </si>
  <si>
    <t>310</t>
  </si>
  <si>
    <t>795030R04</t>
  </si>
  <si>
    <t>OS-4 - D+M Větrací mřížka, materiál pozinkovaný plech, s pevnými skloněnými žaluziemi, 250x500mm</t>
  </si>
  <si>
    <t>401074979</t>
  </si>
  <si>
    <t>311</t>
  </si>
  <si>
    <t>795030R05</t>
  </si>
  <si>
    <t>OS-5 - D+M Větrací mřížka, materiál pozinkovaný plech, s pevnými skloněnými žaluziemi, 150x200mm</t>
  </si>
  <si>
    <t>1566056287</t>
  </si>
  <si>
    <t>312</t>
  </si>
  <si>
    <t>795030R06</t>
  </si>
  <si>
    <t>OS-6 - D+M Větrací mřížka, materiál pozinkovaný plech, s pevnými skloněnými žaluziemi, 150x150mm</t>
  </si>
  <si>
    <t>-593360797</t>
  </si>
  <si>
    <t>313</t>
  </si>
  <si>
    <t>795030R07</t>
  </si>
  <si>
    <t>OS-7 - D+M Větrací mřížka, materiál pozinkovaný plech, s pevnými skloněnými žaluziemi, 200x200mm</t>
  </si>
  <si>
    <t>-704535785</t>
  </si>
  <si>
    <t>314</t>
  </si>
  <si>
    <t>795030R08</t>
  </si>
  <si>
    <t>OS-8 - D+M Větrací mřížka, materiál pozinkovaný plech, s pevnými skloněnými žaluziemi, 1100x600mm</t>
  </si>
  <si>
    <t>843649948</t>
  </si>
  <si>
    <t>315</t>
  </si>
  <si>
    <t>795030R09</t>
  </si>
  <si>
    <t>OS-9 - D+M Větrací mřížka, materiál pozinkovaný plech, s pevnými skloněnými žaluziemi, 800x240mm</t>
  </si>
  <si>
    <t>650514240</t>
  </si>
  <si>
    <t>316</t>
  </si>
  <si>
    <t>795030R10</t>
  </si>
  <si>
    <t>OS-10 - D+M Větrací mřížka, materiál pozinkovaný plech, s pevnými skloněnými žaluziemi, 900x380mm</t>
  </si>
  <si>
    <t>-1791278804</t>
  </si>
  <si>
    <t>317</t>
  </si>
  <si>
    <t>795030R11</t>
  </si>
  <si>
    <t>OS-11 - D+M Střešní vtok DN 150, těleso vtoku z pěněné polyuretanové hmoty s pevnou přírubou, s integrovaným přířezem hydroizolace (PVC folie)</t>
  </si>
  <si>
    <t>1350693196</t>
  </si>
  <si>
    <t>318</t>
  </si>
  <si>
    <t>795030R12</t>
  </si>
  <si>
    <t>OS-12 - D+M Pojistný přepad - chrlič, DN 100, délka potrubí cca 800mm</t>
  </si>
  <si>
    <t>1252005387</t>
  </si>
  <si>
    <t>319</t>
  </si>
  <si>
    <t>795030R13</t>
  </si>
  <si>
    <t>OS-13 - D+M Mřížka nasávání větrání schodiště, materiál pozinkovaný plech, 500x1100mm</t>
  </si>
  <si>
    <t>164855403</t>
  </si>
  <si>
    <t>320</t>
  </si>
  <si>
    <t>795030R14</t>
  </si>
  <si>
    <t>OS-14 - D+M Nová ocelové kce šatnových boxů včetně dveří, výška 2500mm, celková délka 5150mm, ocelový rám z jeklů 40x40x2,9mm, výplň ocelový 2D panel</t>
  </si>
  <si>
    <t>-1956094032</t>
  </si>
  <si>
    <t>12,88</t>
  </si>
  <si>
    <t>321</t>
  </si>
  <si>
    <t>795030R15</t>
  </si>
  <si>
    <t>OS-15 - D+M Vestavěná skříň, 2400x3150x750mm, materiál vysokotlaký laminát HPL</t>
  </si>
  <si>
    <t>-513710135</t>
  </si>
  <si>
    <t>322</t>
  </si>
  <si>
    <t>795030R16</t>
  </si>
  <si>
    <t>OS-16 - D+M Kuchyňská linka délky 1800mm, včetně všech spotřebičů a komponentů, výška 850mm</t>
  </si>
  <si>
    <t>848051486</t>
  </si>
  <si>
    <t>323</t>
  </si>
  <si>
    <t>795030R17</t>
  </si>
  <si>
    <t>OS-17 - D+M Kuchyňská linka délky 1200mm, včetně všech spotřebičů a komponentů, výška 850mm</t>
  </si>
  <si>
    <t>107846074</t>
  </si>
  <si>
    <t>OST1</t>
  </si>
  <si>
    <t>VYBAVENÍ HYGIENICKÝCH ZAŘÍZENÍ</t>
  </si>
  <si>
    <t>324</t>
  </si>
  <si>
    <t>Pol1</t>
  </si>
  <si>
    <t>Dávkovač mýdla plastový nástěnný</t>
  </si>
  <si>
    <t>984778249</t>
  </si>
  <si>
    <t>325</t>
  </si>
  <si>
    <t>Pol2</t>
  </si>
  <si>
    <t>Odpadkový koš závěsný 10 l</t>
  </si>
  <si>
    <t>-2031668629</t>
  </si>
  <si>
    <t>326</t>
  </si>
  <si>
    <t>Pol3</t>
  </si>
  <si>
    <t>Závěs na ručníky tříháčkový</t>
  </si>
  <si>
    <t>-1047650098</t>
  </si>
  <si>
    <t>327</t>
  </si>
  <si>
    <t>-1672771856</t>
  </si>
  <si>
    <t>328</t>
  </si>
  <si>
    <t>-1943270197</t>
  </si>
  <si>
    <t>329</t>
  </si>
  <si>
    <t>-1131584813</t>
  </si>
  <si>
    <t>330</t>
  </si>
  <si>
    <t>1394367343</t>
  </si>
  <si>
    <t>331</t>
  </si>
  <si>
    <t>898297135</t>
  </si>
  <si>
    <t>332</t>
  </si>
  <si>
    <t>-1008496856</t>
  </si>
  <si>
    <t>333</t>
  </si>
  <si>
    <t>-315924555</t>
  </si>
  <si>
    <t>334</t>
  </si>
  <si>
    <t>1964641332</t>
  </si>
  <si>
    <t>335</t>
  </si>
  <si>
    <t>1113356602</t>
  </si>
  <si>
    <t>336</t>
  </si>
  <si>
    <t>Pol4</t>
  </si>
  <si>
    <t>Madlo pevné na straně u stěny 800/800</t>
  </si>
  <si>
    <t>1455604496</t>
  </si>
  <si>
    <t>337</t>
  </si>
  <si>
    <t>437044733</t>
  </si>
  <si>
    <t>338</t>
  </si>
  <si>
    <t>-392557784</t>
  </si>
  <si>
    <t>339</t>
  </si>
  <si>
    <t>-222291500</t>
  </si>
  <si>
    <t>340</t>
  </si>
  <si>
    <t>-1094506327</t>
  </si>
  <si>
    <t>341</t>
  </si>
  <si>
    <t>-779088119</t>
  </si>
  <si>
    <t>342</t>
  </si>
  <si>
    <t>-2126403743</t>
  </si>
  <si>
    <t>343</t>
  </si>
  <si>
    <t>Pol5</t>
  </si>
  <si>
    <t>Madlo vodorovné  do sprchy 600 mm</t>
  </si>
  <si>
    <t>103872406</t>
  </si>
  <si>
    <t>344</t>
  </si>
  <si>
    <t>Pol6</t>
  </si>
  <si>
    <t>Madlo svislé do sprchy 600 mm</t>
  </si>
  <si>
    <t>492878126</t>
  </si>
  <si>
    <t>345</t>
  </si>
  <si>
    <t>Pol7</t>
  </si>
  <si>
    <t>Sklopné sedátko do sprchy 450x450mm</t>
  </si>
  <si>
    <t>-1833859528</t>
  </si>
  <si>
    <t>346</t>
  </si>
  <si>
    <t>Pol8</t>
  </si>
  <si>
    <t>Závěs na ručníky tyčový</t>
  </si>
  <si>
    <t>-1648476867</t>
  </si>
  <si>
    <t>347</t>
  </si>
  <si>
    <t>Pol9</t>
  </si>
  <si>
    <t>Košíček na mýdlo(sprcha) - nerez</t>
  </si>
  <si>
    <t>-486213590</t>
  </si>
  <si>
    <t>348</t>
  </si>
  <si>
    <t>-1715481346</t>
  </si>
  <si>
    <t>349</t>
  </si>
  <si>
    <t>-1696310366</t>
  </si>
  <si>
    <t>350</t>
  </si>
  <si>
    <t>-1156710919</t>
  </si>
  <si>
    <t>351</t>
  </si>
  <si>
    <t>709969765</t>
  </si>
  <si>
    <t>352</t>
  </si>
  <si>
    <t>Pol10</t>
  </si>
  <si>
    <t>Toaletní záchodový kartáč plastový nástěnný</t>
  </si>
  <si>
    <t>-2028700532</t>
  </si>
  <si>
    <t>353</t>
  </si>
  <si>
    <t>Pol11</t>
  </si>
  <si>
    <t>Zásobník na toaletní papír</t>
  </si>
  <si>
    <t>-588282815</t>
  </si>
  <si>
    <t>354</t>
  </si>
  <si>
    <t>Pol12</t>
  </si>
  <si>
    <t>Zrcadlo 400x600 mm bez rámu s fazetou</t>
  </si>
  <si>
    <t>1276665035</t>
  </si>
  <si>
    <t>355</t>
  </si>
  <si>
    <t>-618251108</t>
  </si>
  <si>
    <t>356</t>
  </si>
  <si>
    <t>-1948632596</t>
  </si>
  <si>
    <t>357</t>
  </si>
  <si>
    <t>1355604675</t>
  </si>
  <si>
    <t>358</t>
  </si>
  <si>
    <t>2146314635</t>
  </si>
  <si>
    <t>359</t>
  </si>
  <si>
    <t>2010826255</t>
  </si>
  <si>
    <t>360</t>
  </si>
  <si>
    <t>387995336</t>
  </si>
  <si>
    <t>361</t>
  </si>
  <si>
    <t>827711976</t>
  </si>
  <si>
    <t>362</t>
  </si>
  <si>
    <t>961869473</t>
  </si>
  <si>
    <t>363</t>
  </si>
  <si>
    <t>915630087</t>
  </si>
  <si>
    <t>364</t>
  </si>
  <si>
    <t>-947245830</t>
  </si>
  <si>
    <t>365</t>
  </si>
  <si>
    <t>-2089052160</t>
  </si>
  <si>
    <t>366</t>
  </si>
  <si>
    <t>-1032620634</t>
  </si>
  <si>
    <t>367</t>
  </si>
  <si>
    <t>371439665</t>
  </si>
  <si>
    <t>368</t>
  </si>
  <si>
    <t>-25627079</t>
  </si>
  <si>
    <t>369</t>
  </si>
  <si>
    <t>183544403</t>
  </si>
  <si>
    <t>370</t>
  </si>
  <si>
    <t>1254720244</t>
  </si>
  <si>
    <t>371</t>
  </si>
  <si>
    <t>1160522364</t>
  </si>
  <si>
    <t>372</t>
  </si>
  <si>
    <t>691875830</t>
  </si>
  <si>
    <t>373</t>
  </si>
  <si>
    <t>1808985293</t>
  </si>
  <si>
    <t>374</t>
  </si>
  <si>
    <t>1705209156</t>
  </si>
  <si>
    <t>375</t>
  </si>
  <si>
    <t>-2038869338</t>
  </si>
  <si>
    <t>376</t>
  </si>
  <si>
    <t>-1462436349</t>
  </si>
  <si>
    <t>377</t>
  </si>
  <si>
    <t>682216886</t>
  </si>
  <si>
    <t>378</t>
  </si>
  <si>
    <t>-1171984457</t>
  </si>
  <si>
    <t>379</t>
  </si>
  <si>
    <t>818760750</t>
  </si>
  <si>
    <t>380</t>
  </si>
  <si>
    <t>1781737656</t>
  </si>
  <si>
    <t>381</t>
  </si>
  <si>
    <t>77439492</t>
  </si>
  <si>
    <t>382</t>
  </si>
  <si>
    <t>-1540107663</t>
  </si>
  <si>
    <t>383</t>
  </si>
  <si>
    <t>63339094</t>
  </si>
  <si>
    <t>384</t>
  </si>
  <si>
    <t>-1009695705</t>
  </si>
  <si>
    <t>385</t>
  </si>
  <si>
    <t>-912962150</t>
  </si>
  <si>
    <t>386</t>
  </si>
  <si>
    <t>138392932</t>
  </si>
  <si>
    <t>387</t>
  </si>
  <si>
    <t>-786464029</t>
  </si>
  <si>
    <t>388</t>
  </si>
  <si>
    <t>-81449852</t>
  </si>
  <si>
    <t>389</t>
  </si>
  <si>
    <t>1459967179</t>
  </si>
  <si>
    <t>390</t>
  </si>
  <si>
    <t>-1185904843</t>
  </si>
  <si>
    <t>391</t>
  </si>
  <si>
    <t>783512221</t>
  </si>
  <si>
    <t>392</t>
  </si>
  <si>
    <t>-1328745706</t>
  </si>
  <si>
    <t>393</t>
  </si>
  <si>
    <t>-697325950</t>
  </si>
  <si>
    <t>394</t>
  </si>
  <si>
    <t>-1605688827</t>
  </si>
  <si>
    <t>395</t>
  </si>
  <si>
    <t>-1364271488</t>
  </si>
  <si>
    <t>396</t>
  </si>
  <si>
    <t>-1044679598</t>
  </si>
  <si>
    <t>397</t>
  </si>
  <si>
    <t>396953140</t>
  </si>
  <si>
    <t>398</t>
  </si>
  <si>
    <t>-1931004240</t>
  </si>
  <si>
    <t>399</t>
  </si>
  <si>
    <t>524124679</t>
  </si>
  <si>
    <t>400</t>
  </si>
  <si>
    <t>-669844370</t>
  </si>
  <si>
    <t>401</t>
  </si>
  <si>
    <t>1125694087</t>
  </si>
  <si>
    <t>402</t>
  </si>
  <si>
    <t>1555975241</t>
  </si>
  <si>
    <t>403</t>
  </si>
  <si>
    <t>710887579</t>
  </si>
  <si>
    <t>404</t>
  </si>
  <si>
    <t>481979113</t>
  </si>
  <si>
    <t>405</t>
  </si>
  <si>
    <t>1510922385</t>
  </si>
  <si>
    <t>406</t>
  </si>
  <si>
    <t>-598839672</t>
  </si>
  <si>
    <t>407</t>
  </si>
  <si>
    <t>-517294838</t>
  </si>
  <si>
    <t>SO 01 - D.1.4.1 - Zdravotně technické instalace</t>
  </si>
  <si>
    <t>001001</t>
  </si>
  <si>
    <t>Zdravotně technické instalace - viz samostatný soupis prací</t>
  </si>
  <si>
    <t>-718140356</t>
  </si>
  <si>
    <t>SO 01 - D.1.4.2 - Vzduchotechnika</t>
  </si>
  <si>
    <t>Vzduchotechnika - viz samostatný soupis prací</t>
  </si>
  <si>
    <t>2087191595</t>
  </si>
  <si>
    <t xml:space="preserve">SO 01 - D.1.4.3 - Zařízení pro vytápění budov - rozvody ÚT </t>
  </si>
  <si>
    <t>Zařízení pro vytápění - rozvody ÚT - viz samostatný soupis prací</t>
  </si>
  <si>
    <t>-601017720</t>
  </si>
  <si>
    <t>SO 01 - D.1.4.5 - Silnoproudá zařízení</t>
  </si>
  <si>
    <t>001011</t>
  </si>
  <si>
    <t>Silnoproudá zařízení - viz samostatný soupis prací</t>
  </si>
  <si>
    <t>-2132244121</t>
  </si>
  <si>
    <t>SO 01 - D.1.4.7 - Zařízení pro vytápění budov - výměníková stanice</t>
  </si>
  <si>
    <t>Zařízení pro vytápění - výměníková stanice - viz samostatný soupis prací</t>
  </si>
  <si>
    <t>1621962738</t>
  </si>
  <si>
    <t>IO - INŽENÝRSKÉ OBJEKTY</t>
  </si>
  <si>
    <t>IO 01 - Výměna části areálové kanalizace</t>
  </si>
  <si>
    <t>001021</t>
  </si>
  <si>
    <t xml:space="preserve">Výměna části areálové kanalizace - viz samostatný soupis prací </t>
  </si>
  <si>
    <t>1324939460</t>
  </si>
  <si>
    <t>IO 02 - Výměna části areálového vodovodu</t>
  </si>
  <si>
    <t xml:space="preserve">Výměna části areálového vodovodu - viz samostatný soupis prací </t>
  </si>
  <si>
    <t>-1659300998</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</si>
  <si>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</si>
  <si>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</si>
  <si>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</si>
  <si>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</si>
  <si>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</si>
  <si>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</si>
  <si>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</si>
  <si>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</si>
  <si>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</si>
  <si>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</si>
  <si>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</si>
  <si>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</si>
  <si>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</si>
  <si>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</si>
  <si>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</si>
  <si>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</si>
  <si>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</si>
  <si>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</si>
  <si>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Stavební objekt inženýrský</t>
  </si>
  <si>
    <t>PRO</t>
  </si>
  <si>
    <t>Provozní soubor</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</si>
  <si>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</si>
  <si>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</si>
  <si>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</si>
  <si>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</si>
  <si>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</si>
  <si>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</si>
  <si>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</si>
  <si>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</si>
  <si>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</si>
  <si>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</si>
  <si>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</si>
  <si>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</si>
  <si>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</si>
  <si>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</si>
  <si>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</si>
  <si>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</si>
  <si>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</si>
  <si>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</si>
  <si>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</si>
  <si>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</si>
  <si>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</si>
  <si>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</si>
  <si>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</si>
  <si>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</si>
  <si>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</si>
  <si>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</si>
  <si>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</si>
  <si>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</si>
  <si>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</si>
  <si>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</si>
  <si>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</si>
  <si>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</si>
  <si>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</si>
  <si>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</si>
  <si>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</si>
  <si>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</si>
  <si>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</si>
  <si>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</si>
  <si>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</si>
  <si>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</si>
  <si>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</si>
  <si>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</si>
  <si>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</si>
  <si>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</si>
  <si>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</si>
  <si>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</si>
  <si>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</si>
  <si>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</si>
  <si>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</si>
  <si>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</si>
  <si>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</si>
  <si>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</si>
  <si>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</si>
  <si>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</si>
  <si>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</si>
  <si>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</si>
  <si>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</si>
  <si>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</si>
  <si>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</si>
  <si>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</si>
  <si>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</si>
  <si>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</si>
  <si>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</si>
  <si>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</si>
  <si>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</si>
  <si>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</si>
  <si>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</si>
  <si>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</si>
  <si>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</si>
  <si>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</si>
  <si>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</si>
  <si>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</si>
  <si>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</si>
  <si>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</si>
  <si>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</si>
  <si>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</si>
  <si>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</si>
  <si>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</si>
  <si>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</si>
  <si>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</si>
  <si>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</si>
  <si>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</si>
  <si>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</si>
  <si>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</si>
  <si>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</si>
  <si>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</si>
  <si>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</si>
  <si>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</si>
  <si>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</si>
  <si>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</si>
  <si>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</si>
  <si>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</si>
  <si>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</si>
  <si>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</si>
  <si>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</si>
  <si>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</si>
  <si>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</si>
  <si>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</si>
  <si>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</si>
  <si>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</si>
  <si>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</si>
  <si>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</si>
  <si>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</si>
  <si>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</si>
  <si>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</si>
  <si>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</si>
  <si>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</si>
  <si>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</si>
  <si>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</si>
  <si>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</si>
  <si>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</si>
  <si>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</si>
  <si>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</si>
  <si>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</si>
  <si>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</si>
  <si>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</si>
  <si>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</si>
  <si>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</si>
  <si>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</si>
  <si>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</si>
  <si>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</si>
  <si>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</si>
  <si>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</si>
  <si>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</si>
  <si>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</si>
  <si>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</si>
  <si>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</si>
  <si>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</si>
  <si>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</si>
  <si>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</si>
  <si>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</si>
  <si>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</si>
  <si>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</si>
  <si>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</si>
  <si>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</si>
  <si>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</si>
  <si>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</si>
  <si>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</si>
  <si>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</si>
  <si>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Datová věta</t>
  </si>
  <si>
    <t>Typ věty</t>
  </si>
  <si>
    <t>Hodnota</t>
  </si>
  <si>
    <t>Význam</t>
  </si>
  <si>
    <t>eGSazbaDPH</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</si>
  <si>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</si>
  <si>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</si>
  <si>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</si>
  <si>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</si>
  <si>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</si>
  <si>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</si>
  <si>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</si>
  <si>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</si>
  <si>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</si>
  <si>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</si>
  <si>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</si>
  <si>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</si>
  <si>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Rezerva investora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</si>
</sst>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Kč&quot;_-;\-* #,##0.00\ &quot;Kč&quot;_-;_-* &quot;-&quot;??\ &quot;Kč&quot;_-;_-@_-"/>
    <numFmt numFmtId="164" formatCode="#,##0.00;\-#,##0.00"/>
    <numFmt numFmtId="165" formatCode="0.00%;\-0.00%"/>
    <numFmt numFmtId="166" formatCode="dd\.mm\.yyyy"/>
    <numFmt numFmtId="167" formatCode="#,##0.00000;\-#,##0.00000"/>
    <numFmt numFmtId="168" formatCode="#,##0.000;\-#,##0.000"/>
  </numFmts>
  <fonts count="50" x14ac:knownFonts="1">
    <font>
      <sz val="8"/>
      <name val="Trebuchet MS"/>
      <charset val="238"/>
    </font>
    <font>
      <sz val="8"/>
      <color indexed="43"/>
      <name val="Trebuchet MS"/>
      <charset val="238"/>
    </font>
    <font>
      <sz val="8"/>
      <color indexed="48"/>
      <name val="Trebuchet MS"/>
      <charset val="238"/>
    </font>
    <font>
      <b/>
      <sz val="16"/>
      <name val="Trebuchet MS"/>
      <charset val="238"/>
    </font>
    <font>
      <sz val="9"/>
      <color indexed="55"/>
      <name val="Trebuchet MS"/>
      <charset val="238"/>
    </font>
    <font>
      <sz val="9"/>
      <name val="Trebuchet MS"/>
      <charset val="238"/>
    </font>
    <font>
      <b/>
      <sz val="12"/>
      <name val="Trebuchet MS"/>
      <charset val="238"/>
    </font>
    <font>
      <b/>
      <sz val="10"/>
      <name val="Trebuchet MS"/>
      <charset val="238"/>
    </font>
    <font>
      <sz val="8"/>
      <color indexed="55"/>
      <name val="Trebuchet MS"/>
      <charset val="238"/>
    </font>
    <font>
      <b/>
      <sz val="8"/>
      <color indexed="55"/>
      <name val="Trebuchet MS"/>
      <charset val="238"/>
    </font>
    <font>
      <b/>
      <sz val="9"/>
      <name val="Trebuchet MS"/>
      <charset val="238"/>
    </font>
    <font>
      <sz val="12"/>
      <color indexed="55"/>
      <name val="Trebuchet MS"/>
      <charset val="238"/>
    </font>
    <font>
      <b/>
      <sz val="12"/>
      <color indexed="16"/>
      <name val="Trebuchet MS"/>
      <charset val="238"/>
    </font>
    <font>
      <sz val="12"/>
      <name val="Trebuchet MS"/>
      <charset val="238"/>
    </font>
    <font>
      <sz val="11"/>
      <name val="Trebuchet MS"/>
      <charset val="238"/>
    </font>
    <font>
      <b/>
      <sz val="11"/>
      <color indexed="56"/>
      <name val="Trebuchet MS"/>
      <charset val="238"/>
    </font>
    <font>
      <sz val="11"/>
      <color indexed="56"/>
      <name val="Trebuchet MS"/>
      <charset val="238"/>
    </font>
    <font>
      <b/>
      <sz val="11"/>
      <name val="Trebuchet MS"/>
      <charset val="238"/>
    </font>
    <font>
      <sz val="11"/>
      <color indexed="55"/>
      <name val="Trebuchet MS"/>
      <charset val="238"/>
    </font>
    <font>
      <sz val="10"/>
      <name val="Trebuchet MS"/>
      <charset val="238"/>
    </font>
    <font>
      <sz val="10"/>
      <color indexed="56"/>
      <name val="Trebuchet MS"/>
      <charset val="238"/>
    </font>
    <font>
      <sz val="10"/>
      <color indexed="55"/>
      <name val="Trebuchet MS"/>
      <charset val="238"/>
    </font>
    <font>
      <sz val="12"/>
      <color indexed="56"/>
      <name val="Trebuchet MS"/>
      <charset val="238"/>
    </font>
    <font>
      <sz val="8"/>
      <color indexed="16"/>
      <name val="Trebuchet MS"/>
      <charset val="238"/>
    </font>
    <font>
      <b/>
      <sz val="8"/>
      <name val="Trebuchet MS"/>
      <charset val="238"/>
    </font>
    <font>
      <sz val="8"/>
      <color indexed="56"/>
      <name val="Trebuchet MS"/>
      <charset val="238"/>
    </font>
    <font>
      <sz val="7"/>
      <color indexed="55"/>
      <name val="Trebuchet MS"/>
      <charset val="238"/>
    </font>
    <font>
      <i/>
      <sz val="7"/>
      <color indexed="55"/>
      <name val="Trebuchet MS"/>
      <charset val="238"/>
    </font>
    <font>
      <sz val="8"/>
      <color indexed="20"/>
      <name val="Trebuchet MS"/>
      <charset val="238"/>
    </font>
    <font>
      <sz val="8"/>
      <color indexed="63"/>
      <name val="Trebuchet MS"/>
      <charset val="238"/>
    </font>
    <font>
      <sz val="8"/>
      <color indexed="10"/>
      <name val="Trebuchet MS"/>
      <charset val="238"/>
    </font>
    <font>
      <i/>
      <sz val="8"/>
      <color indexed="12"/>
      <name val="Trebuchet MS"/>
      <charset val="238"/>
    </font>
    <font>
      <sz val="8"/>
      <color indexed="18"/>
      <name val="Trebuchet MS"/>
      <charset val="238"/>
    </font>
    <font>
      <sz val="10"/>
      <name val="Trebuchet MS"/>
      <family val="2"/>
      <charset val="238"/>
    </font>
    <font>
      <sz val="10"/>
      <color indexed="16"/>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1"/>
      <name val="Trebuchet MS"/>
      <family val="2"/>
      <charset val="238"/>
    </font>
    <font>
      <u/>
      <sz val="8"/>
      <color theme="10"/>
      <name val="Trebuchet MS"/>
      <charset val="238"/>
    </font>
    <font>
      <sz val="18"/>
      <color theme="10"/>
      <name val="Wingdings 2"/>
      <family val="1"/>
      <charset val="2"/>
    </font>
    <font>
      <u/>
      <sz val="10"/>
      <color theme="10"/>
      <name val="Trebuchet MS"/>
      <family val="2"/>
      <charset val="238"/>
    </font>
    <font>
      <sz val="8"/>
      <name val="Trebuchet MS"/>
      <charset val="238"/>
    </font>
    <font>
      <b/>
      <sz val="11"/>
      <color indexed="56"/>
      <name val="Trebuchet MS"/>
      <family val="2"/>
      <charset val="238"/>
    </font>
    <font>
      <b/>
      <sz val="11"/>
      <color theme="0"/>
      <name val="Trebuchet MS"/>
      <family val="2"/>
      <charset val="238"/>
    </font>
    <font>
      <sz val="8"/>
      <color theme="0"/>
      <name val="Trebuchet MS"/>
      <family val="2"/>
      <charset val="238"/>
    </font>
    <font>
      <sz val="11"/>
      <color theme="0"/>
      <name val="Trebuchet MS"/>
      <family val="2"/>
      <charset val="238"/>
    </font>
  </fonts>
  <fills count="5">
    <fill>
      <patternFill patternType="none"/>
    </fill>
    <fill>
      <patternFill patternType="gray125"/>
    </fill>
    <fill>
      <patternFill patternType="solid">
        <fgColor indexed="43"/>
      </patternFill>
    </fill>
    <fill>
      <patternFill patternType="solid">
        <fgColor indexed="22"/>
      </patternFill>
    </fill>
    <fill>
      <patternFill patternType="solid">
        <fgColor rgb="FFFFFF00"/>
        <bgColor indexed="64"/>
      </patternFill>
    </fill>
  </fills>
  <borders count="36">
    <border>
      <left/>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right/>
      <top style="hair">
        <color indexed="8"/>
      </top>
      <bottom/>
      <diagonal/>
    </border>
    <border>
      <left/>
      <right/>
      <top/>
      <bottom style="hair">
        <color indexed="8"/>
      </bottom>
      <diagonal/>
    </border>
    <border>
      <left style="hair">
        <color indexed="8"/>
      </left>
      <right/>
      <top style="hair">
        <color indexed="8"/>
      </top>
      <bottom style="hair">
        <color indexed="8"/>
      </bottom>
      <diagonal/>
    </border>
    <border>
      <left/>
      <right/>
      <top style="hair">
        <color indexed="8"/>
      </top>
      <bottom style="hair">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hair">
        <color indexed="55"/>
      </top>
      <bottom/>
      <diagonal/>
    </border>
    <border>
      <left/>
      <right style="hair">
        <color indexed="55"/>
      </right>
      <top style="hair">
        <color indexed="55"/>
      </top>
      <bottom/>
      <diagonal/>
    </border>
    <border>
      <left style="hair">
        <color indexed="55"/>
      </left>
      <right/>
      <top/>
      <bottom/>
      <diagonal/>
    </border>
    <border>
      <left/>
      <right style="hair">
        <color indexed="55"/>
      </right>
      <top/>
      <bottom/>
      <diagonal/>
    </border>
    <border>
      <left/>
      <right style="hair">
        <color indexed="8"/>
      </right>
      <top style="hair">
        <color indexed="8"/>
      </top>
      <bottom style="hair">
        <color indexed="8"/>
      </bottom>
      <diagonal/>
    </border>
    <border>
      <left style="hair">
        <color indexed="55"/>
      </left>
      <right/>
      <top style="hair">
        <color indexed="55"/>
      </top>
      <bottom style="hair">
        <color indexed="55"/>
      </bottom>
      <diagonal/>
    </border>
    <border>
      <left/>
      <right/>
      <top style="hair">
        <color indexed="55"/>
      </top>
      <bottom style="hair">
        <color indexed="55"/>
      </bottom>
      <diagonal/>
    </border>
    <border>
      <left/>
      <right style="hair">
        <color indexed="55"/>
      </right>
      <top style="hair">
        <color indexed="55"/>
      </top>
      <bottom style="hair">
        <color indexed="55"/>
      </bottom>
      <diagonal/>
    </border>
    <border>
      <left style="hair">
        <color indexed="55"/>
      </left>
      <right/>
      <top style="hair">
        <color indexed="55"/>
      </top>
      <bottom/>
      <diagonal/>
    </border>
    <border>
      <left style="hair">
        <color indexed="55"/>
      </left>
      <right/>
      <top/>
      <bottom style="hair">
        <color indexed="55"/>
      </bottom>
      <diagonal/>
    </border>
    <border>
      <left/>
      <right/>
      <top/>
      <bottom style="hair">
        <color indexed="55"/>
      </bottom>
      <diagonal/>
    </border>
    <border>
      <left/>
      <right style="hair">
        <color indexed="55"/>
      </right>
      <top/>
      <bottom style="hair">
        <color indexed="55"/>
      </bottom>
      <diagonal/>
    </border>
    <border>
      <left/>
      <right style="thin">
        <color indexed="8"/>
      </right>
      <top style="hair">
        <color indexed="55"/>
      </top>
      <bottom/>
      <diagonal/>
    </border>
    <border>
      <left/>
      <right style="thin">
        <color indexed="8"/>
      </right>
      <top style="hair">
        <color indexed="8"/>
      </top>
      <bottom style="hair">
        <color indexed="8"/>
      </bottom>
      <diagonal/>
    </border>
    <border>
      <left style="hair">
        <color indexed="55"/>
      </left>
      <right style="hair">
        <color indexed="55"/>
      </right>
      <top style="hair">
        <color indexed="55"/>
      </top>
      <bottom style="hair">
        <color indexed="55"/>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applyAlignment="0">
      <alignment vertical="top" wrapText="1"/>
      <protection locked="0"/>
    </xf>
    <xf numFmtId="0" fontId="42" fillId="0" borderId="0" applyNumberFormat="0" applyFill="0" applyBorder="0" applyAlignment="0" applyProtection="0">
      <alignment vertical="top"/>
      <protection locked="0"/>
    </xf>
    <xf numFmtId="44" fontId="45" fillId="0" borderId="0" applyFont="0" applyFill="0" applyBorder="0" applyAlignment="0" applyProtection="0"/>
  </cellStyleXfs>
  <cellXfs count="315">
    <xf numFmtId="0" fontId="0" fillId="0" borderId="0" xfId="0" applyAlignment="1">
      <alignment vertical="top"/>
      <protection locked="0"/>
    </xf>
    <xf numFmtId="0" fontId="1" fillId="2" borderId="0" xfId="0" applyFont="1" applyFill="1" applyAlignment="1" applyProtection="1">
      <alignment horizontal="left" vertical="center"/>
    </xf>
    <xf numFmtId="0" fontId="33" fillId="2" borderId="0" xfId="0" applyFont="1" applyFill="1" applyAlignment="1" applyProtection="1">
      <alignment horizontal="left" vertical="center"/>
    </xf>
    <xf numFmtId="0" fontId="34" fillId="2" borderId="0" xfId="0" applyFont="1" applyFill="1" applyAlignment="1" applyProtection="1">
      <alignment horizontal="left" vertical="center"/>
    </xf>
    <xf numFmtId="0" fontId="0" fillId="2" borderId="0" xfId="0" applyFont="1" applyFill="1" applyAlignment="1" applyProtection="1">
      <alignment horizontal="left" vertical="top"/>
    </xf>
    <xf numFmtId="0" fontId="42" fillId="2" borderId="0" xfId="1" applyFill="1" applyAlignment="1" applyProtection="1">
      <alignment horizontal="left" vertical="top"/>
    </xf>
    <xf numFmtId="0" fontId="44" fillId="2" borderId="0" xfId="1" applyFont="1" applyFill="1" applyAlignment="1" applyProtection="1">
      <alignment horizontal="left" vertical="center"/>
    </xf>
    <xf numFmtId="0" fontId="0" fillId="0" borderId="0" xfId="0" applyAlignment="1" applyProtection="1">
      <alignment vertical="top"/>
    </xf>
    <xf numFmtId="0" fontId="35" fillId="0" borderId="28" xfId="0" applyFont="1" applyBorder="1" applyAlignment="1" applyProtection="1">
      <alignment vertical="center" wrapText="1"/>
    </xf>
    <xf numFmtId="0" fontId="35" fillId="0" borderId="29" xfId="0" applyFont="1" applyBorder="1" applyAlignment="1" applyProtection="1">
      <alignment vertical="center" wrapText="1"/>
    </xf>
    <xf numFmtId="0" fontId="35" fillId="0" borderId="30" xfId="0" applyFont="1" applyBorder="1" applyAlignment="1" applyProtection="1">
      <alignment vertical="center" wrapText="1"/>
    </xf>
    <xf numFmtId="0" fontId="35" fillId="0" borderId="31" xfId="0" applyFont="1" applyBorder="1" applyAlignment="1" applyProtection="1">
      <alignment horizontal="center" vertical="center" wrapText="1"/>
    </xf>
    <xf numFmtId="0" fontId="35" fillId="0" borderId="32" xfId="0" applyFont="1" applyBorder="1" applyAlignment="1" applyProtection="1">
      <alignment horizontal="center" vertical="center" wrapText="1"/>
    </xf>
    <xf numFmtId="0" fontId="0" fillId="0" borderId="0" xfId="0" applyAlignment="1" applyProtection="1">
      <alignment horizontal="center" vertical="center"/>
    </xf>
    <xf numFmtId="0" fontId="35" fillId="0" borderId="31" xfId="0" applyFont="1" applyBorder="1" applyAlignment="1" applyProtection="1">
      <alignment vertical="center" wrapText="1"/>
    </xf>
    <xf numFmtId="0" fontId="35" fillId="0" borderId="32" xfId="0" applyFont="1" applyBorder="1" applyAlignment="1" applyProtection="1">
      <alignment vertical="center" wrapText="1"/>
    </xf>
    <xf numFmtId="0" fontId="37" fillId="0" borderId="0" xfId="0" applyFont="1" applyBorder="1" applyAlignment="1" applyProtection="1">
      <alignment horizontal="left" vertical="center" wrapText="1"/>
    </xf>
    <xf numFmtId="0" fontId="38" fillId="0" borderId="31" xfId="0" applyFont="1" applyBorder="1" applyAlignment="1" applyProtection="1">
      <alignment vertical="center" wrapText="1"/>
    </xf>
    <xf numFmtId="0" fontId="38" fillId="0" borderId="0" xfId="0" applyFont="1" applyBorder="1" applyAlignment="1" applyProtection="1">
      <alignment horizontal="left" vertical="center" wrapText="1"/>
    </xf>
    <xf numFmtId="0" fontId="38" fillId="0" borderId="0" xfId="0" applyFont="1" applyBorder="1" applyAlignment="1" applyProtection="1">
      <alignment vertical="center" wrapText="1"/>
    </xf>
    <xf numFmtId="0" fontId="38" fillId="0" borderId="0" xfId="0" applyFont="1" applyBorder="1" applyAlignment="1" applyProtection="1">
      <alignment vertical="center"/>
    </xf>
    <xf numFmtId="0" fontId="38" fillId="0" borderId="0" xfId="0" applyFont="1" applyBorder="1" applyAlignment="1" applyProtection="1">
      <alignment horizontal="left" vertical="center"/>
    </xf>
    <xf numFmtId="49" fontId="38" fillId="0" borderId="0" xfId="0" applyNumberFormat="1" applyFont="1" applyBorder="1" applyAlignment="1" applyProtection="1">
      <alignment vertical="center" wrapText="1"/>
    </xf>
    <xf numFmtId="0" fontId="35" fillId="0" borderId="34" xfId="0" applyFont="1" applyBorder="1" applyAlignment="1" applyProtection="1">
      <alignment vertical="center" wrapText="1"/>
    </xf>
    <xf numFmtId="0" fontId="33" fillId="0" borderId="33" xfId="0" applyFont="1" applyBorder="1" applyAlignment="1" applyProtection="1">
      <alignment vertical="center" wrapText="1"/>
    </xf>
    <xf numFmtId="0" fontId="35" fillId="0" borderId="35" xfId="0" applyFont="1" applyBorder="1" applyAlignment="1" applyProtection="1">
      <alignment vertical="center" wrapText="1"/>
    </xf>
    <xf numFmtId="0" fontId="35" fillId="0" borderId="0" xfId="0" applyFont="1" applyBorder="1" applyAlignment="1" applyProtection="1">
      <alignment vertical="top"/>
    </xf>
    <xf numFmtId="0" fontId="35" fillId="0" borderId="0" xfId="0" applyFont="1" applyAlignment="1" applyProtection="1">
      <alignment vertical="top"/>
    </xf>
    <xf numFmtId="0" fontId="35" fillId="0" borderId="28" xfId="0" applyFont="1" applyBorder="1" applyAlignment="1" applyProtection="1">
      <alignment horizontal="left" vertical="center"/>
    </xf>
    <xf numFmtId="0" fontId="35" fillId="0" borderId="29" xfId="0" applyFont="1" applyBorder="1" applyAlignment="1" applyProtection="1">
      <alignment horizontal="left" vertical="center"/>
    </xf>
    <xf numFmtId="0" fontId="35" fillId="0" borderId="30" xfId="0" applyFont="1" applyBorder="1" applyAlignment="1" applyProtection="1">
      <alignment horizontal="left" vertical="center"/>
    </xf>
    <xf numFmtId="0" fontId="35" fillId="0" borderId="31" xfId="0" applyFont="1" applyBorder="1" applyAlignment="1" applyProtection="1">
      <alignment horizontal="left" vertical="center"/>
    </xf>
    <xf numFmtId="0" fontId="35" fillId="0" borderId="32" xfId="0" applyFont="1" applyBorder="1" applyAlignment="1" applyProtection="1">
      <alignment horizontal="left" vertical="center"/>
    </xf>
    <xf numFmtId="0" fontId="37" fillId="0" borderId="0" xfId="0" applyFont="1" applyBorder="1" applyAlignment="1" applyProtection="1">
      <alignment horizontal="left" vertical="center"/>
    </xf>
    <xf numFmtId="0" fontId="41" fillId="0" borderId="0" xfId="0" applyFont="1" applyAlignment="1" applyProtection="1">
      <alignment horizontal="left" vertical="center"/>
    </xf>
    <xf numFmtId="0" fontId="37" fillId="0" borderId="33" xfId="0" applyFont="1" applyBorder="1" applyAlignment="1" applyProtection="1">
      <alignment horizontal="left" vertical="center"/>
    </xf>
    <xf numFmtId="0" fontId="37" fillId="0" borderId="33" xfId="0" applyFont="1" applyBorder="1" applyAlignment="1" applyProtection="1">
      <alignment horizontal="center" vertical="center"/>
    </xf>
    <xf numFmtId="0" fontId="41" fillId="0" borderId="33" xfId="0" applyFont="1" applyBorder="1" applyAlignment="1" applyProtection="1">
      <alignment horizontal="left" vertical="center"/>
    </xf>
    <xf numFmtId="0" fontId="40" fillId="0" borderId="0" xfId="0" applyFont="1" applyBorder="1" applyAlignment="1" applyProtection="1">
      <alignment horizontal="left" vertical="center"/>
    </xf>
    <xf numFmtId="0" fontId="38" fillId="0" borderId="0" xfId="0" applyFont="1" applyAlignment="1" applyProtection="1">
      <alignment horizontal="left" vertical="center"/>
    </xf>
    <xf numFmtId="0" fontId="38" fillId="0" borderId="0" xfId="0" applyFont="1" applyBorder="1" applyAlignment="1" applyProtection="1">
      <alignment horizontal="center" vertical="center"/>
    </xf>
    <xf numFmtId="0" fontId="38" fillId="0" borderId="31" xfId="0" applyFont="1" applyBorder="1" applyAlignment="1" applyProtection="1">
      <alignment horizontal="left" vertical="center"/>
    </xf>
    <xf numFmtId="0" fontId="38" fillId="0" borderId="0" xfId="0" applyFont="1" applyFill="1" applyBorder="1" applyAlignment="1" applyProtection="1">
      <alignment horizontal="left" vertical="center"/>
    </xf>
    <xf numFmtId="0" fontId="38" fillId="0" borderId="0" xfId="0" applyFont="1" applyFill="1" applyBorder="1" applyAlignment="1" applyProtection="1">
      <alignment horizontal="center" vertical="center"/>
    </xf>
    <xf numFmtId="0" fontId="35" fillId="0" borderId="34" xfId="0" applyFont="1" applyBorder="1" applyAlignment="1" applyProtection="1">
      <alignment horizontal="left" vertical="center"/>
    </xf>
    <xf numFmtId="0" fontId="33" fillId="0" borderId="33" xfId="0" applyFont="1" applyBorder="1" applyAlignment="1" applyProtection="1">
      <alignment horizontal="left" vertical="center"/>
    </xf>
    <xf numFmtId="0" fontId="35" fillId="0" borderId="35" xfId="0" applyFont="1" applyBorder="1" applyAlignment="1" applyProtection="1">
      <alignment horizontal="left" vertical="center"/>
    </xf>
    <xf numFmtId="0" fontId="35" fillId="0" borderId="0" xfId="0" applyFont="1" applyBorder="1" applyAlignment="1" applyProtection="1">
      <alignment horizontal="left" vertical="center"/>
    </xf>
    <xf numFmtId="0" fontId="33" fillId="0" borderId="0" xfId="0" applyFont="1" applyBorder="1" applyAlignment="1" applyProtection="1">
      <alignment horizontal="left" vertical="center"/>
    </xf>
    <xf numFmtId="0" fontId="41" fillId="0" borderId="0" xfId="0" applyFont="1" applyBorder="1" applyAlignment="1" applyProtection="1">
      <alignment horizontal="left" vertical="center"/>
    </xf>
    <xf numFmtId="0" fontId="38" fillId="0" borderId="33" xfId="0" applyFont="1" applyBorder="1" applyAlignment="1" applyProtection="1">
      <alignment horizontal="left" vertical="center"/>
    </xf>
    <xf numFmtId="0" fontId="35" fillId="0" borderId="0" xfId="0" applyFont="1" applyBorder="1" applyAlignment="1" applyProtection="1">
      <alignment horizontal="left" vertical="center" wrapText="1"/>
    </xf>
    <xf numFmtId="0" fontId="38" fillId="0" borderId="0" xfId="0" applyFont="1" applyBorder="1" applyAlignment="1" applyProtection="1">
      <alignment horizontal="center" vertical="center" wrapText="1"/>
    </xf>
    <xf numFmtId="0" fontId="35" fillId="0" borderId="28" xfId="0" applyFont="1" applyBorder="1" applyAlignment="1" applyProtection="1">
      <alignment horizontal="left" vertical="center" wrapText="1"/>
    </xf>
    <xf numFmtId="0" fontId="35" fillId="0" borderId="29" xfId="0" applyFont="1" applyBorder="1" applyAlignment="1" applyProtection="1">
      <alignment horizontal="left" vertical="center" wrapText="1"/>
    </xf>
    <xf numFmtId="0" fontId="35" fillId="0" borderId="30" xfId="0" applyFont="1" applyBorder="1" applyAlignment="1" applyProtection="1">
      <alignment horizontal="left" vertical="center" wrapText="1"/>
    </xf>
    <xf numFmtId="0" fontId="35" fillId="0" borderId="31" xfId="0" applyFont="1" applyBorder="1" applyAlignment="1" applyProtection="1">
      <alignment horizontal="left" vertical="center" wrapText="1"/>
    </xf>
    <xf numFmtId="0" fontId="35" fillId="0" borderId="32" xfId="0" applyFont="1" applyBorder="1" applyAlignment="1" applyProtection="1">
      <alignment horizontal="left" vertical="center" wrapText="1"/>
    </xf>
    <xf numFmtId="0" fontId="41" fillId="0" borderId="31" xfId="0" applyFont="1" applyBorder="1" applyAlignment="1" applyProtection="1">
      <alignment horizontal="left" vertical="center" wrapText="1"/>
    </xf>
    <xf numFmtId="0" fontId="41" fillId="0" borderId="32" xfId="0" applyFont="1" applyBorder="1" applyAlignment="1" applyProtection="1">
      <alignment horizontal="left" vertical="center" wrapText="1"/>
    </xf>
    <xf numFmtId="0" fontId="38" fillId="0" borderId="31" xfId="0" applyFont="1" applyBorder="1" applyAlignment="1" applyProtection="1">
      <alignment horizontal="left" vertical="center" wrapText="1"/>
    </xf>
    <xf numFmtId="0" fontId="38" fillId="0" borderId="32" xfId="0" applyFont="1" applyBorder="1" applyAlignment="1" applyProtection="1">
      <alignment horizontal="left" vertical="center" wrapText="1"/>
    </xf>
    <xf numFmtId="0" fontId="38" fillId="0" borderId="32" xfId="0" applyFont="1" applyBorder="1" applyAlignment="1" applyProtection="1">
      <alignment horizontal="left" vertical="center"/>
    </xf>
    <xf numFmtId="0" fontId="38" fillId="0" borderId="34" xfId="0" applyFont="1" applyBorder="1" applyAlignment="1" applyProtection="1">
      <alignment horizontal="left" vertical="center" wrapText="1"/>
    </xf>
    <xf numFmtId="0" fontId="38" fillId="0" borderId="33" xfId="0" applyFont="1" applyBorder="1" applyAlignment="1" applyProtection="1">
      <alignment horizontal="left" vertical="center" wrapText="1"/>
    </xf>
    <xf numFmtId="0" fontId="38" fillId="0" borderId="35" xfId="0" applyFont="1" applyBorder="1" applyAlignment="1" applyProtection="1">
      <alignment horizontal="left" vertical="center" wrapText="1"/>
    </xf>
    <xf numFmtId="0" fontId="38" fillId="0" borderId="0" xfId="0" applyFont="1" applyBorder="1" applyAlignment="1" applyProtection="1">
      <alignment horizontal="left" vertical="top"/>
    </xf>
    <xf numFmtId="0" fontId="38" fillId="0" borderId="0" xfId="0" applyFont="1" applyBorder="1" applyAlignment="1" applyProtection="1">
      <alignment horizontal="center" vertical="top"/>
    </xf>
    <xf numFmtId="0" fontId="38" fillId="0" borderId="34" xfId="0" applyFont="1" applyBorder="1" applyAlignment="1" applyProtection="1">
      <alignment horizontal="left" vertical="center"/>
    </xf>
    <xf numFmtId="0" fontId="38" fillId="0" borderId="35" xfId="0" applyFont="1" applyBorder="1" applyAlignment="1" applyProtection="1">
      <alignment horizontal="left" vertical="center"/>
    </xf>
    <xf numFmtId="0" fontId="41" fillId="0" borderId="0" xfId="0" applyFont="1" applyAlignment="1" applyProtection="1">
      <alignment vertical="center"/>
    </xf>
    <xf numFmtId="0" fontId="37" fillId="0" borderId="0" xfId="0" applyFont="1" applyBorder="1" applyAlignment="1" applyProtection="1">
      <alignment vertical="center"/>
    </xf>
    <xf numFmtId="0" fontId="41" fillId="0" borderId="33" xfId="0" applyFont="1" applyBorder="1" applyAlignment="1" applyProtection="1">
      <alignment vertical="center"/>
    </xf>
    <xf numFmtId="0" fontId="37" fillId="0" borderId="33" xfId="0" applyFont="1" applyBorder="1" applyAlignment="1" applyProtection="1">
      <alignment vertical="center"/>
    </xf>
    <xf numFmtId="0" fontId="0" fillId="0" borderId="0" xfId="0" applyBorder="1" applyAlignment="1" applyProtection="1">
      <alignment vertical="top"/>
    </xf>
    <xf numFmtId="49" fontId="38" fillId="0" borderId="0" xfId="0" applyNumberFormat="1" applyFont="1" applyBorder="1" applyAlignment="1" applyProtection="1">
      <alignment horizontal="left" vertical="center"/>
    </xf>
    <xf numFmtId="0" fontId="0" fillId="0" borderId="33" xfId="0" applyBorder="1" applyAlignment="1" applyProtection="1">
      <alignment vertical="top"/>
    </xf>
    <xf numFmtId="0" fontId="38" fillId="0" borderId="29" xfId="0" applyFont="1" applyBorder="1" applyAlignment="1" applyProtection="1">
      <alignment horizontal="left" vertical="center" wrapText="1"/>
    </xf>
    <xf numFmtId="0" fontId="38" fillId="0" borderId="29" xfId="0" applyFont="1" applyBorder="1" applyAlignment="1" applyProtection="1">
      <alignment horizontal="left" vertical="center"/>
    </xf>
    <xf numFmtId="0" fontId="38" fillId="0" borderId="29" xfId="0" applyFont="1" applyBorder="1" applyAlignment="1" applyProtection="1">
      <alignment horizontal="center" vertical="center"/>
    </xf>
    <xf numFmtId="0" fontId="37" fillId="0" borderId="33" xfId="0" applyFont="1" applyBorder="1" applyAlignment="1" applyProtection="1">
      <alignment horizontal="left"/>
    </xf>
    <xf numFmtId="0" fontId="41" fillId="0" borderId="33" xfId="0" applyFont="1" applyBorder="1" applyAlignment="1" applyProtection="1"/>
    <xf numFmtId="0" fontId="35" fillId="0" borderId="31" xfId="0" applyFont="1" applyBorder="1" applyAlignment="1" applyProtection="1">
      <alignment vertical="top"/>
    </xf>
    <xf numFmtId="0" fontId="35" fillId="0" borderId="32" xfId="0" applyFont="1" applyBorder="1" applyAlignment="1" applyProtection="1">
      <alignment vertical="top"/>
    </xf>
    <xf numFmtId="0" fontId="35" fillId="0" borderId="0" xfId="0" applyFont="1" applyBorder="1" applyAlignment="1" applyProtection="1">
      <alignment horizontal="center" vertical="center"/>
    </xf>
    <xf numFmtId="0" fontId="35" fillId="0" borderId="0" xfId="0" applyFont="1" applyBorder="1" applyAlignment="1" applyProtection="1">
      <alignment horizontal="left" vertical="top"/>
    </xf>
    <xf numFmtId="0" fontId="35" fillId="0" borderId="34" xfId="0" applyFont="1" applyBorder="1" applyAlignment="1" applyProtection="1">
      <alignment vertical="top"/>
    </xf>
    <xf numFmtId="0" fontId="35" fillId="0" borderId="33" xfId="0" applyFont="1" applyBorder="1" applyAlignment="1" applyProtection="1">
      <alignment vertical="top"/>
    </xf>
    <xf numFmtId="0" fontId="35" fillId="0" borderId="35" xfId="0" applyFont="1" applyBorder="1" applyAlignment="1" applyProtection="1">
      <alignment vertical="top"/>
    </xf>
    <xf numFmtId="0" fontId="0" fillId="2" borderId="0" xfId="0" applyFill="1" applyAlignment="1" applyProtection="1">
      <alignment horizontal="left" vertical="top"/>
    </xf>
    <xf numFmtId="0" fontId="0" fillId="0" borderId="0" xfId="0" applyAlignment="1" applyProtection="1">
      <alignment horizontal="left" vertical="top"/>
    </xf>
    <xf numFmtId="0" fontId="0" fillId="0" borderId="1" xfId="0" applyBorder="1" applyAlignment="1" applyProtection="1">
      <alignment horizontal="left" vertical="top"/>
    </xf>
    <xf numFmtId="0" fontId="0" fillId="0" borderId="2" xfId="0" applyBorder="1" applyAlignment="1" applyProtection="1">
      <alignment horizontal="left" vertical="top"/>
    </xf>
    <xf numFmtId="0" fontId="0" fillId="0" borderId="3" xfId="0" applyBorder="1" applyAlignment="1" applyProtection="1">
      <alignment horizontal="left" vertical="top"/>
    </xf>
    <xf numFmtId="0" fontId="0" fillId="0" borderId="4" xfId="0" applyBorder="1" applyAlignment="1" applyProtection="1">
      <alignment horizontal="left" vertical="top"/>
    </xf>
    <xf numFmtId="0" fontId="3" fillId="0" borderId="0" xfId="0" applyFont="1" applyAlignment="1" applyProtection="1">
      <alignment horizontal="left" vertical="center"/>
    </xf>
    <xf numFmtId="0" fontId="0" fillId="0" borderId="5" xfId="0" applyBorder="1" applyAlignment="1" applyProtection="1">
      <alignment horizontal="left" vertical="top"/>
    </xf>
    <xf numFmtId="0" fontId="2" fillId="0" borderId="0" xfId="0" applyFont="1" applyAlignment="1" applyProtection="1">
      <alignment horizontal="left" vertical="center"/>
    </xf>
    <xf numFmtId="0" fontId="4" fillId="0" borderId="0" xfId="0" applyFont="1" applyAlignment="1" applyProtection="1">
      <alignment horizontal="left" vertical="center"/>
    </xf>
    <xf numFmtId="0" fontId="0" fillId="0" borderId="0" xfId="0" applyFont="1" applyAlignment="1" applyProtection="1">
      <alignment horizontal="left" vertical="center" wrapText="1"/>
    </xf>
    <xf numFmtId="0" fontId="0" fillId="0" borderId="4" xfId="0" applyBorder="1" applyAlignment="1" applyProtection="1">
      <alignment horizontal="left" vertical="center" wrapText="1"/>
    </xf>
    <xf numFmtId="0" fontId="0" fillId="0" borderId="5" xfId="0" applyBorder="1" applyAlignment="1" applyProtection="1">
      <alignment horizontal="left" vertical="center" wrapText="1"/>
    </xf>
    <xf numFmtId="0" fontId="0" fillId="0" borderId="0" xfId="0" applyFont="1" applyAlignment="1" applyProtection="1">
      <alignment horizontal="left" vertical="center"/>
    </xf>
    <xf numFmtId="0" fontId="0" fillId="0" borderId="4" xfId="0" applyBorder="1" applyAlignment="1" applyProtection="1">
      <alignment horizontal="left" vertical="center"/>
    </xf>
    <xf numFmtId="0" fontId="0" fillId="0" borderId="5" xfId="0" applyBorder="1" applyAlignment="1" applyProtection="1">
      <alignment horizontal="left" vertical="center"/>
    </xf>
    <xf numFmtId="0" fontId="5" fillId="0" borderId="0" xfId="0" applyFont="1" applyAlignment="1" applyProtection="1">
      <alignment horizontal="left" vertical="center"/>
    </xf>
    <xf numFmtId="166" fontId="5" fillId="0" borderId="0" xfId="0" applyNumberFormat="1" applyFont="1" applyAlignment="1" applyProtection="1">
      <alignment horizontal="left" vertical="top"/>
    </xf>
    <xf numFmtId="0" fontId="0" fillId="0" borderId="13" xfId="0" applyBorder="1" applyAlignment="1" applyProtection="1">
      <alignment horizontal="left" vertical="center"/>
    </xf>
    <xf numFmtId="0" fontId="0" fillId="0" borderId="25" xfId="0" applyBorder="1" applyAlignment="1" applyProtection="1">
      <alignment horizontal="left" vertical="center"/>
    </xf>
    <xf numFmtId="0" fontId="7" fillId="0" borderId="0" xfId="0" applyFont="1" applyAlignment="1" applyProtection="1">
      <alignment horizontal="left" vertical="center"/>
    </xf>
    <xf numFmtId="164" fontId="12" fillId="0" borderId="0" xfId="0" applyNumberFormat="1" applyFont="1" applyAlignment="1" applyProtection="1">
      <alignment horizontal="right" vertical="center"/>
    </xf>
    <xf numFmtId="0" fontId="8" fillId="0" borderId="0" xfId="0" applyFont="1" applyAlignment="1" applyProtection="1">
      <alignment horizontal="right" vertical="center"/>
    </xf>
    <xf numFmtId="0" fontId="8" fillId="0" borderId="0" xfId="0" applyFont="1" applyAlignment="1" applyProtection="1">
      <alignment horizontal="left" vertical="center"/>
    </xf>
    <xf numFmtId="164" fontId="8" fillId="0" borderId="0" xfId="0" applyNumberFormat="1" applyFont="1" applyAlignment="1" applyProtection="1">
      <alignment horizontal="right" vertical="center"/>
    </xf>
    <xf numFmtId="165" fontId="8" fillId="0" borderId="0" xfId="0" applyNumberFormat="1" applyFont="1" applyAlignment="1" applyProtection="1">
      <alignment horizontal="right" vertical="center"/>
    </xf>
    <xf numFmtId="0" fontId="0" fillId="3" borderId="0" xfId="0" applyFill="1" applyAlignment="1" applyProtection="1">
      <alignment horizontal="left" vertical="center"/>
    </xf>
    <xf numFmtId="0" fontId="6" fillId="3" borderId="8" xfId="0" applyFont="1" applyFill="1" applyBorder="1" applyAlignment="1" applyProtection="1">
      <alignment horizontal="left" vertical="center"/>
    </xf>
    <xf numFmtId="0" fontId="0" fillId="3" borderId="9" xfId="0" applyFill="1" applyBorder="1" applyAlignment="1" applyProtection="1">
      <alignment horizontal="left" vertical="center"/>
    </xf>
    <xf numFmtId="0" fontId="6" fillId="3" borderId="9" xfId="0" applyFont="1" applyFill="1" applyBorder="1" applyAlignment="1" applyProtection="1">
      <alignment horizontal="right" vertical="center"/>
    </xf>
    <xf numFmtId="0" fontId="6" fillId="3" borderId="9" xfId="0" applyFont="1" applyFill="1" applyBorder="1" applyAlignment="1" applyProtection="1">
      <alignment horizontal="center" vertical="center"/>
    </xf>
    <xf numFmtId="164" fontId="6" fillId="3" borderId="9" xfId="0" applyNumberFormat="1" applyFont="1" applyFill="1" applyBorder="1" applyAlignment="1" applyProtection="1">
      <alignment horizontal="right" vertical="center"/>
    </xf>
    <xf numFmtId="0" fontId="0" fillId="3" borderId="26" xfId="0" applyFill="1" applyBorder="1" applyAlignment="1" applyProtection="1">
      <alignment horizontal="left" vertical="center"/>
    </xf>
    <xf numFmtId="0" fontId="0" fillId="0" borderId="10" xfId="0" applyBorder="1" applyAlignment="1" applyProtection="1">
      <alignment horizontal="left" vertical="center"/>
    </xf>
    <xf numFmtId="0" fontId="0" fillId="0" borderId="11" xfId="0" applyBorder="1" applyAlignment="1" applyProtection="1">
      <alignment horizontal="left" vertical="center"/>
    </xf>
    <xf numFmtId="0" fontId="0" fillId="0" borderId="12" xfId="0" applyBorder="1" applyAlignment="1" applyProtection="1">
      <alignment horizontal="left" vertical="center"/>
    </xf>
    <xf numFmtId="0" fontId="0" fillId="0" borderId="1" xfId="0" applyBorder="1" applyAlignment="1" applyProtection="1">
      <alignment horizontal="left" vertical="center"/>
    </xf>
    <xf numFmtId="0" fontId="0" fillId="0" borderId="2" xfId="0" applyBorder="1" applyAlignment="1" applyProtection="1">
      <alignment horizontal="left" vertical="center"/>
    </xf>
    <xf numFmtId="0" fontId="0" fillId="0" borderId="3" xfId="0" applyBorder="1" applyAlignment="1" applyProtection="1">
      <alignment horizontal="left" vertical="center"/>
    </xf>
    <xf numFmtId="0" fontId="5" fillId="3" borderId="0" xfId="0" applyFont="1" applyFill="1" applyAlignment="1" applyProtection="1">
      <alignment horizontal="left" vertical="center"/>
    </xf>
    <xf numFmtId="0" fontId="5" fillId="3" borderId="0" xfId="0" applyFont="1" applyFill="1" applyAlignment="1" applyProtection="1">
      <alignment horizontal="right" vertical="center"/>
    </xf>
    <xf numFmtId="0" fontId="0" fillId="3" borderId="5" xfId="0" applyFill="1" applyBorder="1" applyAlignment="1" applyProtection="1">
      <alignment horizontal="left" vertical="center"/>
    </xf>
    <xf numFmtId="0" fontId="12" fillId="0" borderId="0" xfId="0" applyFont="1" applyAlignment="1" applyProtection="1">
      <alignment horizontal="left" vertical="center"/>
    </xf>
    <xf numFmtId="0" fontId="13" fillId="0" borderId="0" xfId="0" applyFont="1" applyAlignment="1" applyProtection="1">
      <alignment horizontal="left" vertical="center"/>
    </xf>
    <xf numFmtId="0" fontId="22" fillId="0" borderId="4" xfId="0" applyFont="1" applyBorder="1" applyAlignment="1" applyProtection="1">
      <alignment horizontal="left" vertical="center"/>
    </xf>
    <xf numFmtId="0" fontId="22" fillId="0" borderId="23" xfId="0" applyFont="1" applyBorder="1" applyAlignment="1" applyProtection="1">
      <alignment horizontal="left" vertical="center"/>
    </xf>
    <xf numFmtId="164" fontId="22" fillId="0" borderId="23" xfId="0" applyNumberFormat="1" applyFont="1" applyBorder="1" applyAlignment="1" applyProtection="1">
      <alignment horizontal="right" vertical="center"/>
    </xf>
    <xf numFmtId="0" fontId="22" fillId="0" borderId="5" xfId="0" applyFont="1" applyBorder="1" applyAlignment="1" applyProtection="1">
      <alignment horizontal="left" vertical="center"/>
    </xf>
    <xf numFmtId="0" fontId="0" fillId="0" borderId="0" xfId="0" applyFont="1" applyAlignment="1" applyProtection="1">
      <alignment horizontal="center" vertical="center" wrapText="1"/>
    </xf>
    <xf numFmtId="0" fontId="0" fillId="0" borderId="4" xfId="0"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0" fontId="5" fillId="3" borderId="19" xfId="0" applyFont="1" applyFill="1" applyBorder="1" applyAlignment="1" applyProtection="1">
      <alignment horizontal="center" vertical="center" wrapText="1"/>
    </xf>
    <xf numFmtId="0" fontId="5" fillId="3" borderId="20" xfId="0" applyFont="1" applyFill="1" applyBorder="1" applyAlignment="1" applyProtection="1">
      <alignment horizontal="center" vertical="center" wrapText="1"/>
    </xf>
    <xf numFmtId="0" fontId="4" fillId="0" borderId="18" xfId="0" applyFont="1" applyBorder="1" applyAlignment="1" applyProtection="1">
      <alignment horizontal="center" vertical="center" wrapText="1"/>
    </xf>
    <xf numFmtId="0" fontId="4" fillId="0" borderId="19" xfId="0" applyFont="1" applyBorder="1" applyAlignment="1" applyProtection="1">
      <alignment horizontal="center" vertical="center" wrapText="1"/>
    </xf>
    <xf numFmtId="0" fontId="4" fillId="0" borderId="20" xfId="0" applyFont="1" applyBorder="1" applyAlignment="1" applyProtection="1">
      <alignment horizontal="center" vertical="center" wrapText="1"/>
    </xf>
    <xf numFmtId="164" fontId="12" fillId="0" borderId="0" xfId="0" applyNumberFormat="1" applyFont="1" applyAlignment="1" applyProtection="1">
      <alignment horizontal="right"/>
    </xf>
    <xf numFmtId="0" fontId="0" fillId="0" borderId="21" xfId="0" applyBorder="1" applyAlignment="1" applyProtection="1">
      <alignment horizontal="left" vertical="center"/>
    </xf>
    <xf numFmtId="167" fontId="23" fillId="0" borderId="13" xfId="0" applyNumberFormat="1" applyFont="1" applyBorder="1" applyAlignment="1" applyProtection="1">
      <alignment horizontal="right"/>
    </xf>
    <xf numFmtId="167" fontId="23" fillId="0" borderId="14" xfId="0" applyNumberFormat="1" applyFont="1" applyBorder="1" applyAlignment="1" applyProtection="1">
      <alignment horizontal="right"/>
    </xf>
    <xf numFmtId="164" fontId="24" fillId="0" borderId="0" xfId="0" applyNumberFormat="1" applyFont="1" applyAlignment="1" applyProtection="1">
      <alignment horizontal="right" vertical="center"/>
    </xf>
    <xf numFmtId="0" fontId="0" fillId="0" borderId="0" xfId="0" applyFont="1" applyAlignment="1" applyProtection="1">
      <alignment horizontal="left"/>
    </xf>
    <xf numFmtId="0" fontId="25" fillId="0" borderId="4" xfId="0" applyFont="1" applyBorder="1" applyAlignment="1" applyProtection="1">
      <alignment horizontal="left"/>
    </xf>
    <xf numFmtId="0" fontId="25" fillId="0" borderId="0" xfId="0" applyFont="1" applyAlignment="1" applyProtection="1">
      <alignment horizontal="left"/>
    </xf>
    <xf numFmtId="0" fontId="22" fillId="0" borderId="0" xfId="0" applyFont="1" applyAlignment="1" applyProtection="1">
      <alignment horizontal="left"/>
    </xf>
    <xf numFmtId="164" fontId="22" fillId="0" borderId="0" xfId="0" applyNumberFormat="1" applyFont="1" applyAlignment="1" applyProtection="1">
      <alignment horizontal="right"/>
    </xf>
    <xf numFmtId="0" fontId="25" fillId="0" borderId="15" xfId="0" applyFont="1" applyBorder="1" applyAlignment="1" applyProtection="1">
      <alignment horizontal="left"/>
    </xf>
    <xf numFmtId="167" fontId="25" fillId="0" borderId="0" xfId="0" applyNumberFormat="1" applyFont="1" applyAlignment="1" applyProtection="1">
      <alignment horizontal="right"/>
    </xf>
    <xf numFmtId="167" fontId="25" fillId="0" borderId="16" xfId="0" applyNumberFormat="1" applyFont="1" applyBorder="1" applyAlignment="1" applyProtection="1">
      <alignment horizontal="right"/>
    </xf>
    <xf numFmtId="164" fontId="25" fillId="0" borderId="0" xfId="0" applyNumberFormat="1" applyFont="1" applyAlignment="1" applyProtection="1">
      <alignment horizontal="right" vertical="center"/>
    </xf>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8" fontId="0" fillId="0" borderId="27" xfId="0" applyNumberFormat="1" applyFont="1" applyBorder="1" applyAlignment="1" applyProtection="1">
      <alignment horizontal="right" vertical="center"/>
    </xf>
    <xf numFmtId="164" fontId="0" fillId="0" borderId="27" xfId="0" applyNumberFormat="1" applyFont="1" applyBorder="1" applyAlignment="1" applyProtection="1">
      <alignment horizontal="right" vertical="center"/>
    </xf>
    <xf numFmtId="0" fontId="8" fillId="0" borderId="27" xfId="0" applyFont="1" applyBorder="1" applyAlignment="1" applyProtection="1">
      <alignment horizontal="left" vertical="center" wrapText="1"/>
    </xf>
    <xf numFmtId="0" fontId="8" fillId="0" borderId="23" xfId="0" applyFont="1" applyBorder="1" applyAlignment="1" applyProtection="1">
      <alignment horizontal="center" vertical="center" wrapText="1"/>
    </xf>
    <xf numFmtId="167" fontId="8" fillId="0" borderId="23" xfId="0" applyNumberFormat="1" applyFont="1" applyBorder="1" applyAlignment="1" applyProtection="1">
      <alignment horizontal="right" vertical="center"/>
    </xf>
    <xf numFmtId="167" fontId="8" fillId="0" borderId="24" xfId="0" applyNumberFormat="1" applyFont="1" applyBorder="1" applyAlignment="1" applyProtection="1">
      <alignment horizontal="right" vertical="center"/>
    </xf>
    <xf numFmtId="164" fontId="0" fillId="0" borderId="0" xfId="0" applyNumberFormat="1" applyFont="1" applyAlignment="1" applyProtection="1">
      <alignment horizontal="right" vertical="center"/>
    </xf>
    <xf numFmtId="0" fontId="0" fillId="0" borderId="0" xfId="0" applyFont="1" applyAlignment="1" applyProtection="1">
      <alignment horizontal="left" vertical="top"/>
    </xf>
    <xf numFmtId="164" fontId="0" fillId="4" borderId="27" xfId="0" applyNumberFormat="1" applyFont="1" applyFill="1" applyBorder="1" applyAlignment="1" applyProtection="1">
      <alignment horizontal="right" vertical="center"/>
      <protection locked="0"/>
    </xf>
    <xf numFmtId="0" fontId="20" fillId="0" borderId="4" xfId="0" applyFont="1" applyBorder="1" applyAlignment="1" applyProtection="1">
      <alignment horizontal="left" vertical="center"/>
    </xf>
    <xf numFmtId="0" fontId="19" fillId="0" borderId="0" xfId="0" applyFont="1" applyAlignment="1" applyProtection="1">
      <alignment horizontal="left" vertical="center"/>
    </xf>
    <xf numFmtId="0" fontId="20" fillId="0" borderId="23" xfId="0" applyFont="1" applyBorder="1" applyAlignment="1" applyProtection="1">
      <alignment horizontal="left" vertical="center"/>
    </xf>
    <xf numFmtId="164" fontId="20" fillId="0" borderId="23" xfId="0" applyNumberFormat="1" applyFont="1" applyBorder="1" applyAlignment="1" applyProtection="1">
      <alignment horizontal="right" vertical="center"/>
    </xf>
    <xf numFmtId="0" fontId="20" fillId="0" borderId="5" xfId="0" applyFont="1" applyBorder="1" applyAlignment="1" applyProtection="1">
      <alignment horizontal="left" vertical="center"/>
    </xf>
    <xf numFmtId="0" fontId="20" fillId="0" borderId="0" xfId="0" applyFont="1" applyAlignment="1" applyProtection="1">
      <alignment horizontal="left"/>
    </xf>
    <xf numFmtId="164" fontId="20" fillId="0" borderId="0" xfId="0" applyNumberFormat="1" applyFont="1" applyAlignment="1" applyProtection="1">
      <alignment horizontal="right"/>
    </xf>
    <xf numFmtId="0" fontId="8" fillId="0" borderId="0" xfId="0" applyFont="1" applyAlignment="1" applyProtection="1">
      <alignment horizontal="center" vertical="center" wrapText="1"/>
    </xf>
    <xf numFmtId="167" fontId="8" fillId="0" borderId="0" xfId="0" applyNumberFormat="1" applyFont="1" applyAlignment="1" applyProtection="1">
      <alignment horizontal="right" vertical="center"/>
    </xf>
    <xf numFmtId="167" fontId="8" fillId="0" borderId="16" xfId="0" applyNumberFormat="1" applyFont="1" applyBorder="1" applyAlignment="1" applyProtection="1">
      <alignment horizontal="right" vertical="center"/>
    </xf>
    <xf numFmtId="0" fontId="28" fillId="0" borderId="4" xfId="0" applyFont="1" applyBorder="1" applyAlignment="1" applyProtection="1">
      <alignment horizontal="left" vertical="center"/>
    </xf>
    <xf numFmtId="0" fontId="26" fillId="0" borderId="0" xfId="0" applyFont="1" applyAlignment="1" applyProtection="1">
      <alignment horizontal="left" vertical="center" wrapText="1"/>
    </xf>
    <xf numFmtId="0" fontId="28" fillId="0" borderId="0" xfId="0" applyFont="1" applyAlignment="1" applyProtection="1">
      <alignment horizontal="left" vertical="center" wrapText="1"/>
    </xf>
    <xf numFmtId="0" fontId="28" fillId="0" borderId="0" xfId="0" applyFont="1" applyAlignment="1" applyProtection="1">
      <alignment horizontal="left" vertical="center"/>
    </xf>
    <xf numFmtId="0" fontId="28" fillId="0" borderId="15" xfId="0" applyFont="1" applyBorder="1" applyAlignment="1" applyProtection="1">
      <alignment horizontal="left" vertical="center"/>
    </xf>
    <xf numFmtId="0" fontId="28" fillId="0" borderId="16" xfId="0" applyFont="1" applyBorder="1" applyAlignment="1" applyProtection="1">
      <alignment horizontal="left" vertical="center"/>
    </xf>
    <xf numFmtId="0" fontId="29" fillId="0" borderId="4" xfId="0" applyFont="1" applyBorder="1" applyAlignment="1" applyProtection="1">
      <alignment horizontal="left" vertical="center"/>
    </xf>
    <xf numFmtId="0" fontId="26" fillId="0" borderId="0" xfId="0" applyFont="1" applyAlignment="1" applyProtection="1">
      <alignment horizontal="left" vertical="center"/>
    </xf>
    <xf numFmtId="0" fontId="29" fillId="0" borderId="0" xfId="0" applyFont="1" applyAlignment="1" applyProtection="1">
      <alignment horizontal="left" vertical="center"/>
    </xf>
    <xf numFmtId="0" fontId="29" fillId="0" borderId="0" xfId="0" applyFont="1" applyAlignment="1" applyProtection="1">
      <alignment horizontal="left" vertical="center" wrapText="1"/>
    </xf>
    <xf numFmtId="168" fontId="29" fillId="0" borderId="0" xfId="0" applyNumberFormat="1" applyFont="1" applyAlignment="1" applyProtection="1">
      <alignment horizontal="right" vertical="center"/>
    </xf>
    <xf numFmtId="0" fontId="29" fillId="0" borderId="15" xfId="0" applyFont="1" applyBorder="1" applyAlignment="1" applyProtection="1">
      <alignment horizontal="left" vertical="center"/>
    </xf>
    <xf numFmtId="0" fontId="29" fillId="0" borderId="16" xfId="0" applyFont="1" applyBorder="1" applyAlignment="1" applyProtection="1">
      <alignment horizontal="left" vertical="center"/>
    </xf>
    <xf numFmtId="0" fontId="30" fillId="0" borderId="4" xfId="0" applyFont="1" applyBorder="1" applyAlignment="1" applyProtection="1">
      <alignment horizontal="left" vertical="center"/>
    </xf>
    <xf numFmtId="0" fontId="30" fillId="0" borderId="0" xfId="0" applyFont="1" applyAlignment="1" applyProtection="1">
      <alignment horizontal="left" vertical="center"/>
    </xf>
    <xf numFmtId="0" fontId="30" fillId="0" borderId="0" xfId="0" applyFont="1" applyAlignment="1" applyProtection="1">
      <alignment horizontal="left" vertical="center" wrapText="1"/>
    </xf>
    <xf numFmtId="168" fontId="30" fillId="0" borderId="0" xfId="0" applyNumberFormat="1" applyFont="1" applyAlignment="1" applyProtection="1">
      <alignment horizontal="right" vertical="center"/>
    </xf>
    <xf numFmtId="0" fontId="30" fillId="0" borderId="15" xfId="0" applyFont="1" applyBorder="1" applyAlignment="1" applyProtection="1">
      <alignment horizontal="left" vertical="center"/>
    </xf>
    <xf numFmtId="0" fontId="30" fillId="0" borderId="16" xfId="0" applyFont="1" applyBorder="1" applyAlignment="1" applyProtection="1">
      <alignment horizontal="left" vertical="center"/>
    </xf>
    <xf numFmtId="0" fontId="31" fillId="0" borderId="27" xfId="0" applyFont="1" applyBorder="1" applyAlignment="1" applyProtection="1">
      <alignment horizontal="center" vertical="center" wrapText="1"/>
    </xf>
    <xf numFmtId="49" fontId="31" fillId="0" borderId="27" xfId="0" applyNumberFormat="1" applyFont="1" applyBorder="1" applyAlignment="1" applyProtection="1">
      <alignment horizontal="left" vertical="center" wrapText="1"/>
    </xf>
    <xf numFmtId="0" fontId="31" fillId="0" borderId="27" xfId="0" applyFont="1" applyBorder="1" applyAlignment="1" applyProtection="1">
      <alignment horizontal="left" vertical="center" wrapText="1"/>
    </xf>
    <xf numFmtId="168" fontId="31" fillId="0" borderId="27" xfId="0" applyNumberFormat="1" applyFont="1" applyBorder="1" applyAlignment="1" applyProtection="1">
      <alignment horizontal="right" vertical="center"/>
    </xf>
    <xf numFmtId="164" fontId="31" fillId="0" borderId="27" xfId="0" applyNumberFormat="1" applyFont="1" applyBorder="1" applyAlignment="1" applyProtection="1">
      <alignment horizontal="right" vertical="center"/>
    </xf>
    <xf numFmtId="0" fontId="31" fillId="0" borderId="4" xfId="0" applyFont="1" applyBorder="1" applyAlignment="1" applyProtection="1">
      <alignment horizontal="left" vertical="center"/>
    </xf>
    <xf numFmtId="0" fontId="31" fillId="0" borderId="0" xfId="0" applyFont="1" applyAlignment="1" applyProtection="1">
      <alignment horizontal="center" vertical="center" wrapText="1"/>
    </xf>
    <xf numFmtId="0" fontId="31" fillId="0" borderId="27" xfId="0" applyFont="1" applyBorder="1" applyAlignment="1" applyProtection="1">
      <alignment horizontal="center" vertical="center"/>
    </xf>
    <xf numFmtId="0" fontId="27" fillId="0" borderId="0" xfId="0" applyFont="1" applyAlignment="1" applyProtection="1">
      <alignment horizontal="left" vertical="top" wrapText="1"/>
    </xf>
    <xf numFmtId="0" fontId="0" fillId="0" borderId="15" xfId="0" applyBorder="1" applyAlignment="1" applyProtection="1">
      <alignment horizontal="left" vertical="center"/>
    </xf>
    <xf numFmtId="0" fontId="0" fillId="0" borderId="16" xfId="0" applyBorder="1" applyAlignment="1" applyProtection="1">
      <alignment horizontal="left" vertical="center"/>
    </xf>
    <xf numFmtId="0" fontId="32" fillId="0" borderId="4" xfId="0" applyFont="1" applyBorder="1" applyAlignment="1" applyProtection="1">
      <alignment horizontal="left" vertical="center"/>
    </xf>
    <xf numFmtId="0" fontId="32" fillId="0" borderId="0" xfId="0" applyFont="1" applyAlignment="1" applyProtection="1">
      <alignment horizontal="left" vertical="center"/>
    </xf>
    <xf numFmtId="0" fontId="32" fillId="0" borderId="0" xfId="0" applyFont="1" applyAlignment="1" applyProtection="1">
      <alignment horizontal="left" vertical="center" wrapText="1"/>
    </xf>
    <xf numFmtId="168" fontId="32" fillId="0" borderId="0" xfId="0" applyNumberFormat="1" applyFont="1" applyAlignment="1" applyProtection="1">
      <alignment horizontal="right" vertical="center"/>
    </xf>
    <xf numFmtId="0" fontId="32" fillId="0" borderId="15" xfId="0" applyFont="1" applyBorder="1" applyAlignment="1" applyProtection="1">
      <alignment horizontal="left" vertical="center"/>
    </xf>
    <xf numFmtId="0" fontId="32" fillId="0" borderId="16" xfId="0" applyFont="1" applyBorder="1" applyAlignment="1" applyProtection="1">
      <alignment horizontal="left" vertical="center"/>
    </xf>
    <xf numFmtId="164" fontId="31" fillId="4" borderId="27" xfId="0" applyNumberFormat="1" applyFont="1" applyFill="1" applyBorder="1" applyAlignment="1" applyProtection="1">
      <alignment horizontal="right" vertical="center"/>
      <protection locked="0"/>
    </xf>
    <xf numFmtId="0" fontId="0" fillId="0" borderId="0" xfId="0" applyFont="1" applyFill="1" applyAlignment="1" applyProtection="1">
      <alignment horizontal="left" vertical="center"/>
    </xf>
    <xf numFmtId="0" fontId="4" fillId="0" borderId="0" xfId="0" applyFont="1" applyAlignment="1" applyProtection="1">
      <alignment horizontal="left" vertical="top"/>
    </xf>
    <xf numFmtId="0" fontId="6" fillId="0" borderId="0" xfId="0" applyFont="1" applyAlignment="1" applyProtection="1">
      <alignment horizontal="left" vertical="top"/>
    </xf>
    <xf numFmtId="0" fontId="5" fillId="0" borderId="0" xfId="0" applyFont="1" applyAlignment="1" applyProtection="1">
      <alignment horizontal="left" vertical="top"/>
    </xf>
    <xf numFmtId="0" fontId="0" fillId="0" borderId="6" xfId="0" applyBorder="1" applyAlignment="1" applyProtection="1">
      <alignment horizontal="left" vertical="top"/>
    </xf>
    <xf numFmtId="0" fontId="7" fillId="0" borderId="7" xfId="0" applyFont="1" applyBorder="1" applyAlignment="1" applyProtection="1">
      <alignment horizontal="left" vertical="center"/>
    </xf>
    <xf numFmtId="0" fontId="0" fillId="0" borderId="7" xfId="0" applyBorder="1" applyAlignment="1" applyProtection="1">
      <alignment horizontal="left" vertical="center"/>
    </xf>
    <xf numFmtId="0" fontId="8" fillId="0" borderId="4" xfId="0" applyFont="1" applyBorder="1" applyAlignment="1" applyProtection="1">
      <alignment horizontal="left" vertical="center"/>
    </xf>
    <xf numFmtId="0" fontId="8" fillId="0" borderId="5" xfId="0" applyFont="1" applyBorder="1" applyAlignment="1" applyProtection="1">
      <alignment horizontal="left" vertical="center"/>
    </xf>
    <xf numFmtId="0" fontId="5" fillId="0" borderId="4" xfId="0" applyFont="1" applyBorder="1" applyAlignment="1" applyProtection="1">
      <alignment horizontal="left" vertical="center"/>
    </xf>
    <xf numFmtId="0" fontId="6" fillId="0" borderId="0" xfId="0" applyFont="1" applyAlignment="1" applyProtection="1">
      <alignment horizontal="left" vertical="center"/>
    </xf>
    <xf numFmtId="0" fontId="6" fillId="0" borderId="4" xfId="0" applyFont="1" applyBorder="1" applyAlignment="1" applyProtection="1">
      <alignment horizontal="left" vertical="center"/>
    </xf>
    <xf numFmtId="0" fontId="10" fillId="0" borderId="0" xfId="0" applyFont="1" applyAlignment="1" applyProtection="1">
      <alignment horizontal="left" vertical="center"/>
    </xf>
    <xf numFmtId="0" fontId="0" fillId="0" borderId="14" xfId="0" applyBorder="1" applyAlignment="1" applyProtection="1">
      <alignment horizontal="left" vertical="center"/>
    </xf>
    <xf numFmtId="0" fontId="5" fillId="3" borderId="17" xfId="0" applyFont="1" applyFill="1" applyBorder="1" applyAlignment="1" applyProtection="1">
      <alignment horizontal="center" vertical="center"/>
    </xf>
    <xf numFmtId="0" fontId="0" fillId="0" borderId="0" xfId="0" applyAlignment="1" applyProtection="1">
      <alignment horizontal="left" vertical="center"/>
    </xf>
    <xf numFmtId="0" fontId="6" fillId="0" borderId="0" xfId="0" applyFont="1" applyAlignment="1" applyProtection="1">
      <alignment horizontal="center" vertical="center"/>
    </xf>
    <xf numFmtId="164" fontId="11" fillId="0" borderId="15" xfId="0" applyNumberFormat="1" applyFont="1" applyBorder="1" applyAlignment="1" applyProtection="1">
      <alignment horizontal="right" vertical="center"/>
    </xf>
    <xf numFmtId="164" fontId="11" fillId="0" borderId="0" xfId="0" applyNumberFormat="1" applyFont="1" applyAlignment="1" applyProtection="1">
      <alignment horizontal="right" vertical="center"/>
    </xf>
    <xf numFmtId="167" fontId="11" fillId="0" borderId="0" xfId="0" applyNumberFormat="1" applyFont="1" applyAlignment="1" applyProtection="1">
      <alignment horizontal="right" vertical="center"/>
    </xf>
    <xf numFmtId="164" fontId="11" fillId="0" borderId="16" xfId="0" applyNumberFormat="1" applyFont="1" applyBorder="1" applyAlignment="1" applyProtection="1">
      <alignment horizontal="right" vertical="center"/>
    </xf>
    <xf numFmtId="0" fontId="43" fillId="0" borderId="0" xfId="1" applyFont="1" applyAlignment="1" applyProtection="1">
      <alignment horizontal="center" vertical="center"/>
    </xf>
    <xf numFmtId="0" fontId="14" fillId="0" borderId="4" xfId="0" applyFont="1" applyBorder="1" applyAlignment="1" applyProtection="1">
      <alignment horizontal="left" vertical="center"/>
    </xf>
    <xf numFmtId="0" fontId="15" fillId="0" borderId="0" xfId="0" applyFont="1" applyAlignment="1" applyProtection="1">
      <alignment horizontal="left" vertical="center"/>
    </xf>
    <xf numFmtId="0" fontId="17" fillId="0" borderId="0" xfId="0" applyFont="1" applyAlignment="1" applyProtection="1">
      <alignment horizontal="center" vertical="center"/>
    </xf>
    <xf numFmtId="164" fontId="18" fillId="0" borderId="15" xfId="0" applyNumberFormat="1" applyFont="1" applyBorder="1" applyAlignment="1" applyProtection="1">
      <alignment horizontal="right" vertical="center"/>
    </xf>
    <xf numFmtId="164" fontId="18" fillId="0" borderId="0" xfId="0" applyNumberFormat="1" applyFont="1" applyAlignment="1" applyProtection="1">
      <alignment horizontal="right" vertical="center"/>
    </xf>
    <xf numFmtId="167" fontId="18" fillId="0" borderId="0" xfId="0" applyNumberFormat="1" applyFont="1" applyAlignment="1" applyProtection="1">
      <alignment horizontal="right" vertical="center"/>
    </xf>
    <xf numFmtId="164" fontId="18" fillId="0" borderId="16" xfId="0" applyNumberFormat="1" applyFont="1" applyBorder="1" applyAlignment="1" applyProtection="1">
      <alignment horizontal="right" vertical="center"/>
    </xf>
    <xf numFmtId="0" fontId="14" fillId="0" borderId="0" xfId="0" applyFont="1" applyAlignment="1" applyProtection="1">
      <alignment horizontal="left" vertical="center"/>
    </xf>
    <xf numFmtId="0" fontId="15" fillId="0" borderId="0" xfId="0" applyFont="1" applyAlignment="1" applyProtection="1">
      <alignment horizontal="left" vertical="center" wrapText="1"/>
    </xf>
    <xf numFmtId="0" fontId="49" fillId="0" borderId="0" xfId="0" applyFont="1" applyAlignment="1" applyProtection="1">
      <alignment horizontal="left" vertical="center"/>
    </xf>
    <xf numFmtId="0" fontId="16" fillId="0" borderId="0" xfId="0" applyFont="1" applyAlignment="1" applyProtection="1">
      <alignment horizontal="left" vertical="center"/>
    </xf>
    <xf numFmtId="0" fontId="19" fillId="0" borderId="4" xfId="0" applyFont="1" applyBorder="1" applyAlignment="1" applyProtection="1">
      <alignment horizontal="left" vertical="center"/>
    </xf>
    <xf numFmtId="0" fontId="20" fillId="0" borderId="0" xfId="0" applyFont="1" applyAlignment="1" applyProtection="1">
      <alignment horizontal="left" vertical="center"/>
    </xf>
    <xf numFmtId="0" fontId="19" fillId="0" borderId="0" xfId="0" applyFont="1" applyAlignment="1" applyProtection="1">
      <alignment horizontal="center" vertical="center"/>
    </xf>
    <xf numFmtId="164" fontId="21" fillId="0" borderId="15" xfId="0" applyNumberFormat="1" applyFont="1" applyBorder="1" applyAlignment="1" applyProtection="1">
      <alignment horizontal="right" vertical="center"/>
    </xf>
    <xf numFmtId="164" fontId="21" fillId="0" borderId="0" xfId="0" applyNumberFormat="1" applyFont="1" applyAlignment="1" applyProtection="1">
      <alignment horizontal="right" vertical="center"/>
    </xf>
    <xf numFmtId="167" fontId="21" fillId="0" borderId="0" xfId="0" applyNumberFormat="1" applyFont="1" applyAlignment="1" applyProtection="1">
      <alignment horizontal="right" vertical="center"/>
    </xf>
    <xf numFmtId="164" fontId="21" fillId="0" borderId="16" xfId="0" applyNumberFormat="1" applyFont="1" applyBorder="1" applyAlignment="1" applyProtection="1">
      <alignment horizontal="right" vertical="center"/>
    </xf>
    <xf numFmtId="164" fontId="21" fillId="0" borderId="22" xfId="0" applyNumberFormat="1" applyFont="1" applyBorder="1" applyAlignment="1" applyProtection="1">
      <alignment horizontal="right" vertical="center"/>
    </xf>
    <xf numFmtId="164" fontId="21" fillId="0" borderId="23" xfId="0" applyNumberFormat="1" applyFont="1" applyBorder="1" applyAlignment="1" applyProtection="1">
      <alignment horizontal="right" vertical="center"/>
    </xf>
    <xf numFmtId="167" fontId="21" fillId="0" borderId="23" xfId="0" applyNumberFormat="1" applyFont="1" applyBorder="1" applyAlignment="1" applyProtection="1">
      <alignment horizontal="right" vertical="center"/>
    </xf>
    <xf numFmtId="164" fontId="21" fillId="0" borderId="24" xfId="0" applyNumberFormat="1" applyFont="1" applyBorder="1" applyAlignment="1" applyProtection="1">
      <alignment horizontal="right" vertical="center"/>
    </xf>
    <xf numFmtId="0" fontId="5" fillId="0" borderId="0" xfId="0" applyFont="1" applyAlignment="1" applyProtection="1">
      <alignment horizontal="left" vertical="center"/>
    </xf>
    <xf numFmtId="0" fontId="0" fillId="0" borderId="0" xfId="0" applyFont="1" applyAlignment="1" applyProtection="1">
      <alignment horizontal="left" vertical="top"/>
    </xf>
    <xf numFmtId="0" fontId="6" fillId="0" borderId="0" xfId="0" applyFont="1" applyAlignment="1" applyProtection="1">
      <alignment horizontal="left" vertical="top" wrapText="1"/>
    </xf>
    <xf numFmtId="0" fontId="5" fillId="0" borderId="0" xfId="0" applyFont="1" applyAlignment="1" applyProtection="1">
      <alignment horizontal="left" vertical="center" wrapText="1"/>
    </xf>
    <xf numFmtId="44" fontId="7" fillId="0" borderId="7" xfId="2" applyFont="1" applyBorder="1" applyAlignment="1" applyProtection="1">
      <alignment horizontal="right" vertical="center"/>
    </xf>
    <xf numFmtId="44" fontId="0" fillId="0" borderId="7" xfId="2" applyFont="1" applyBorder="1" applyAlignment="1" applyProtection="1">
      <alignment horizontal="left" vertical="center"/>
    </xf>
    <xf numFmtId="0" fontId="8" fillId="0" borderId="0" xfId="0" applyFont="1" applyAlignment="1" applyProtection="1">
      <alignment horizontal="right" vertical="center"/>
    </xf>
    <xf numFmtId="0" fontId="0" fillId="0" borderId="0" xfId="0" applyFont="1" applyAlignment="1" applyProtection="1">
      <alignment horizontal="left" vertical="center"/>
    </xf>
    <xf numFmtId="165" fontId="8" fillId="0" borderId="0" xfId="0" applyNumberFormat="1" applyFont="1" applyAlignment="1" applyProtection="1">
      <alignment horizontal="center" vertical="center"/>
    </xf>
    <xf numFmtId="0" fontId="8" fillId="0" borderId="0" xfId="0" applyFont="1" applyAlignment="1" applyProtection="1">
      <alignment horizontal="left" vertical="center"/>
    </xf>
    <xf numFmtId="164" fontId="9" fillId="0" borderId="0" xfId="0" applyNumberFormat="1" applyFont="1" applyAlignment="1" applyProtection="1">
      <alignment horizontal="right" vertical="center"/>
    </xf>
    <xf numFmtId="0" fontId="6" fillId="3" borderId="9" xfId="0" applyFont="1" applyFill="1" applyBorder="1" applyAlignment="1" applyProtection="1">
      <alignment horizontal="left" vertical="center"/>
    </xf>
    <xf numFmtId="0" fontId="0" fillId="3" borderId="9" xfId="0" applyFill="1" applyBorder="1" applyAlignment="1" applyProtection="1">
      <alignment horizontal="left" vertical="center"/>
    </xf>
    <xf numFmtId="44" fontId="6" fillId="3" borderId="9" xfId="2" applyFont="1" applyFill="1" applyBorder="1" applyAlignment="1" applyProtection="1">
      <alignment horizontal="right" vertical="center"/>
    </xf>
    <xf numFmtId="44" fontId="0" fillId="3" borderId="9" xfId="2" applyFont="1" applyFill="1" applyBorder="1" applyAlignment="1" applyProtection="1">
      <alignment horizontal="left" vertical="center"/>
    </xf>
    <xf numFmtId="44" fontId="0" fillId="3" borderId="17" xfId="2" applyFont="1" applyFill="1" applyBorder="1" applyAlignment="1" applyProtection="1">
      <alignment horizontal="left" vertical="center"/>
    </xf>
    <xf numFmtId="0" fontId="11" fillId="0" borderId="21" xfId="0" applyFont="1" applyBorder="1" applyAlignment="1" applyProtection="1">
      <alignment horizontal="center" vertical="center"/>
    </xf>
    <xf numFmtId="0" fontId="0" fillId="0" borderId="13" xfId="0" applyBorder="1" applyAlignment="1" applyProtection="1">
      <alignment horizontal="left" vertical="center"/>
    </xf>
    <xf numFmtId="0" fontId="0" fillId="0" borderId="15" xfId="0" applyBorder="1" applyAlignment="1" applyProtection="1">
      <alignment horizontal="left" vertical="center"/>
    </xf>
    <xf numFmtId="0" fontId="5" fillId="3" borderId="8" xfId="0" applyFont="1" applyFill="1" applyBorder="1" applyAlignment="1" applyProtection="1">
      <alignment horizontal="center" vertical="center"/>
    </xf>
    <xf numFmtId="0" fontId="5" fillId="3" borderId="9" xfId="0" applyFont="1" applyFill="1" applyBorder="1" applyAlignment="1" applyProtection="1">
      <alignment horizontal="center" vertical="center"/>
    </xf>
    <xf numFmtId="0" fontId="5" fillId="3" borderId="9" xfId="0" applyFont="1" applyFill="1" applyBorder="1" applyAlignment="1" applyProtection="1">
      <alignment horizontal="right" vertical="center"/>
    </xf>
    <xf numFmtId="0" fontId="15" fillId="0" borderId="0" xfId="0" applyFont="1" applyAlignment="1" applyProtection="1">
      <alignment horizontal="left" vertical="center" wrapText="1"/>
    </xf>
    <xf numFmtId="0" fontId="15" fillId="0" borderId="0" xfId="0" applyFont="1" applyAlignment="1" applyProtection="1">
      <alignment horizontal="left" vertical="center"/>
    </xf>
    <xf numFmtId="164" fontId="16" fillId="0" borderId="0" xfId="0" applyNumberFormat="1" applyFont="1" applyAlignment="1" applyProtection="1">
      <alignment horizontal="right" vertical="center"/>
    </xf>
    <xf numFmtId="0" fontId="16" fillId="0" borderId="0" xfId="0" applyFont="1" applyAlignment="1" applyProtection="1">
      <alignment horizontal="left" vertical="center"/>
    </xf>
    <xf numFmtId="0" fontId="46" fillId="0" borderId="0" xfId="0" applyFont="1" applyAlignment="1" applyProtection="1">
      <alignment horizontal="left" vertical="center" wrapText="1"/>
    </xf>
    <xf numFmtId="0" fontId="0" fillId="0" borderId="0" xfId="0" applyAlignment="1" applyProtection="1">
      <alignment horizontal="left" vertical="center"/>
    </xf>
    <xf numFmtId="0" fontId="47" fillId="0" borderId="0" xfId="0" applyFont="1" applyAlignment="1" applyProtection="1">
      <alignment horizontal="left" vertical="center"/>
    </xf>
    <xf numFmtId="0" fontId="48" fillId="0" borderId="0" xfId="0" applyFont="1" applyAlignment="1" applyProtection="1">
      <alignment vertical="center"/>
    </xf>
    <xf numFmtId="0" fontId="16" fillId="0" borderId="0" xfId="0" applyFont="1" applyAlignment="1" applyProtection="1">
      <alignment horizontal="right" vertical="center"/>
    </xf>
    <xf numFmtId="0" fontId="0" fillId="0" borderId="0" xfId="0" applyAlignment="1" applyProtection="1">
      <alignment horizontal="right" vertical="center"/>
    </xf>
    <xf numFmtId="0" fontId="20" fillId="0" borderId="0" xfId="0" applyFont="1" applyAlignment="1" applyProtection="1">
      <alignment horizontal="left" vertical="center" wrapText="1"/>
    </xf>
    <xf numFmtId="0" fontId="20" fillId="0" borderId="0" xfId="0" applyFont="1" applyAlignment="1" applyProtection="1">
      <alignment horizontal="left" vertical="center"/>
    </xf>
    <xf numFmtId="164" fontId="20" fillId="0" borderId="0" xfId="0" applyNumberFormat="1" applyFont="1" applyAlignment="1" applyProtection="1">
      <alignment horizontal="right" vertical="center"/>
    </xf>
    <xf numFmtId="164" fontId="12" fillId="0" borderId="0" xfId="0" applyNumberFormat="1" applyFont="1" applyAlignment="1" applyProtection="1">
      <alignment horizontal="right" vertical="center"/>
    </xf>
    <xf numFmtId="0" fontId="12" fillId="0" borderId="0" xfId="0" applyFont="1" applyAlignment="1" applyProtection="1">
      <alignment horizontal="left" vertical="center"/>
    </xf>
    <xf numFmtId="0" fontId="2" fillId="3" borderId="0" xfId="0" applyFont="1" applyFill="1" applyAlignment="1" applyProtection="1">
      <alignment horizontal="center" vertical="center"/>
    </xf>
    <xf numFmtId="0" fontId="6" fillId="0" borderId="0" xfId="0" applyFont="1" applyAlignment="1" applyProtection="1">
      <alignment horizontal="left" vertical="center" wrapText="1"/>
    </xf>
    <xf numFmtId="166" fontId="5" fillId="0" borderId="0" xfId="0" applyNumberFormat="1" applyFont="1" applyAlignment="1" applyProtection="1">
      <alignment horizontal="left" vertical="top"/>
    </xf>
    <xf numFmtId="0" fontId="44" fillId="2" borderId="0" xfId="1" applyFont="1" applyFill="1" applyAlignment="1" applyProtection="1">
      <alignment horizontal="left" vertical="center"/>
    </xf>
    <xf numFmtId="0" fontId="4" fillId="0" borderId="0" xfId="0" applyFont="1" applyAlignment="1" applyProtection="1">
      <alignment horizontal="left" vertical="center" wrapText="1"/>
    </xf>
    <xf numFmtId="0" fontId="0" fillId="0" borderId="0" xfId="0" applyFont="1" applyAlignment="1" applyProtection="1">
      <alignment horizontal="left" vertical="center" wrapText="1"/>
    </xf>
    <xf numFmtId="0" fontId="36" fillId="0" borderId="0" xfId="0" applyFont="1" applyBorder="1" applyAlignment="1" applyProtection="1">
      <alignment horizontal="center" vertical="center" wrapText="1"/>
    </xf>
    <xf numFmtId="0" fontId="37" fillId="0" borderId="33" xfId="0" applyFont="1" applyBorder="1" applyAlignment="1" applyProtection="1">
      <alignment horizontal="left" wrapText="1"/>
    </xf>
    <xf numFmtId="0" fontId="38" fillId="0" borderId="0" xfId="0" applyFont="1" applyBorder="1" applyAlignment="1" applyProtection="1">
      <alignment horizontal="left" vertical="center" wrapText="1"/>
    </xf>
    <xf numFmtId="49" fontId="38" fillId="0" borderId="0" xfId="0" applyNumberFormat="1" applyFont="1" applyBorder="1" applyAlignment="1" applyProtection="1">
      <alignment horizontal="left" vertical="center" wrapText="1"/>
    </xf>
    <xf numFmtId="0" fontId="36" fillId="0" borderId="0" xfId="0" applyFont="1" applyBorder="1" applyAlignment="1" applyProtection="1">
      <alignment horizontal="center" vertical="center"/>
    </xf>
    <xf numFmtId="0" fontId="38" fillId="0" borderId="0" xfId="0" applyFont="1" applyBorder="1" applyAlignment="1" applyProtection="1">
      <alignment horizontal="left" vertical="top"/>
    </xf>
    <xf numFmtId="0" fontId="37" fillId="0" borderId="33" xfId="0" applyFont="1" applyBorder="1" applyAlignment="1" applyProtection="1">
      <alignment horizontal="left"/>
    </xf>
    <xf numFmtId="0" fontId="38" fillId="0" borderId="0" xfId="0" applyFont="1" applyBorder="1" applyAlignment="1" applyProtection="1">
      <alignment horizontal="left" vertical="center"/>
    </xf>
    <xf numFmtId="164" fontId="35" fillId="4" borderId="27" xfId="0" applyNumberFormat="1" applyFont="1" applyFill="1" applyBorder="1" applyAlignment="1" applyProtection="1">
      <alignment horizontal="right" vertical="center"/>
      <protection locked="0"/>
    </xf>
  </cellXfs>
  <cellStyles count="3">
    <cellStyle name="Hypertextový odkaz" xfId="1" builtinId="8"/>
    <cellStyle name="Měna" xfId="2" builtinId="4"/>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43FB3.tmp" TargetMode="External"/><Relationship Id="rId2" Type="http://schemas.openxmlformats.org/officeDocument/2006/relationships/image" Target="../media/image1.png"/><Relationship Id="rId1" Type="http://schemas.openxmlformats.org/officeDocument/2006/relationships/hyperlink" Target="http://pro-rozpocty.cz/cs/software-a-data/kros-plus/" TargetMode="External"/></Relationships>
</file>

<file path=xl/drawings/_rels/drawing10.xml.rels><?xml version="1.0" encoding="UTF-8" standalone="yes"?>
<Relationships xmlns="http://schemas.openxmlformats.org/package/2006/relationships"><Relationship Id="rId3" Type="http://schemas.openxmlformats.org/officeDocument/2006/relationships/image" Target="file:///C:\KROSplusData\System\Temp\radDA981.tmp" TargetMode="External"/><Relationship Id="rId2" Type="http://schemas.openxmlformats.org/officeDocument/2006/relationships/image" Target="../media/image2.png"/><Relationship Id="rId1" Type="http://schemas.openxmlformats.org/officeDocument/2006/relationships/hyperlink" Target="http://pro-rozpocty.cz/cs/software-a-data/kros-plus/"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7A461.tmp" TargetMode="External"/><Relationship Id="rId2" Type="http://schemas.openxmlformats.org/officeDocument/2006/relationships/image" Target="../media/image2.png"/><Relationship Id="rId1" Type="http://schemas.openxmlformats.org/officeDocument/2006/relationships/hyperlink" Target="http://pro-rozpocty.cz/cs/software-a-data/kros-plus/"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file:///C:\KROSplusData\System\Temp\radEF178.tmp" TargetMode="External"/><Relationship Id="rId2" Type="http://schemas.openxmlformats.org/officeDocument/2006/relationships/image" Target="../media/image2.png"/><Relationship Id="rId1" Type="http://schemas.openxmlformats.org/officeDocument/2006/relationships/hyperlink" Target="http://pro-rozpocty.cz/cs/software-a-data/kros-plus/" TargetMode="External"/></Relationships>
</file>

<file path=xl/drawings/_rels/drawing4.xml.rels><?xml version="1.0" encoding="UTF-8" standalone="yes"?>
<Relationships xmlns="http://schemas.openxmlformats.org/package/2006/relationships"><Relationship Id="rId3" Type="http://schemas.openxmlformats.org/officeDocument/2006/relationships/image" Target="file:///C:\KROSplusData\System\Temp\radC7AA8.tmp" TargetMode="External"/><Relationship Id="rId2" Type="http://schemas.openxmlformats.org/officeDocument/2006/relationships/image" Target="../media/image2.png"/><Relationship Id="rId1" Type="http://schemas.openxmlformats.org/officeDocument/2006/relationships/hyperlink" Target="http://pro-rozpocty.cz/cs/software-a-data/kros-plus/" TargetMode="External"/></Relationships>
</file>

<file path=xl/drawings/_rels/drawing5.xml.rels><?xml version="1.0" encoding="UTF-8" standalone="yes"?>
<Relationships xmlns="http://schemas.openxmlformats.org/package/2006/relationships"><Relationship Id="rId3" Type="http://schemas.openxmlformats.org/officeDocument/2006/relationships/image" Target="file:///C:\KROSplusData\System\Temp\radD1239.tmp" TargetMode="External"/><Relationship Id="rId2" Type="http://schemas.openxmlformats.org/officeDocument/2006/relationships/image" Target="../media/image2.png"/><Relationship Id="rId1" Type="http://schemas.openxmlformats.org/officeDocument/2006/relationships/hyperlink" Target="http://pro-rozpocty.cz/cs/software-a-data/kros-plus/" TargetMode="External"/></Relationships>
</file>

<file path=xl/drawings/_rels/drawing6.xml.rels><?xml version="1.0" encoding="UTF-8" standalone="yes"?>
<Relationships xmlns="http://schemas.openxmlformats.org/package/2006/relationships"><Relationship Id="rId3" Type="http://schemas.openxmlformats.org/officeDocument/2006/relationships/image" Target="file:///C:\KROSplusData\System\Temp\radC3390.tmp" TargetMode="External"/><Relationship Id="rId2" Type="http://schemas.openxmlformats.org/officeDocument/2006/relationships/image" Target="../media/image2.png"/><Relationship Id="rId1" Type="http://schemas.openxmlformats.org/officeDocument/2006/relationships/hyperlink" Target="http://pro-rozpocty.cz/cs/software-a-data/kros-plus/" TargetMode="External"/></Relationships>
</file>

<file path=xl/drawings/_rels/drawing7.xml.rels><?xml version="1.0" encoding="UTF-8" standalone="yes"?>
<Relationships xmlns="http://schemas.openxmlformats.org/package/2006/relationships"><Relationship Id="rId3" Type="http://schemas.openxmlformats.org/officeDocument/2006/relationships/image" Target="file:///C:\KROSplusData\System\Temp\rad37A44.tmp" TargetMode="External"/><Relationship Id="rId2" Type="http://schemas.openxmlformats.org/officeDocument/2006/relationships/image" Target="../media/image1.png"/><Relationship Id="rId1" Type="http://schemas.openxmlformats.org/officeDocument/2006/relationships/hyperlink" Target="http://pro-rozpocty.cz/cs/software-a-data/kros-plus/" TargetMode="External"/></Relationships>
</file>

<file path=xl/drawings/_rels/drawing8.xml.rels><?xml version="1.0" encoding="UTF-8" standalone="yes"?>
<Relationships xmlns="http://schemas.openxmlformats.org/package/2006/relationships"><Relationship Id="rId3" Type="http://schemas.openxmlformats.org/officeDocument/2006/relationships/image" Target="file:///C:\KROSplusData\System\Temp\rad2208A.tmp" TargetMode="External"/><Relationship Id="rId2" Type="http://schemas.openxmlformats.org/officeDocument/2006/relationships/image" Target="../media/image2.png"/><Relationship Id="rId1" Type="http://schemas.openxmlformats.org/officeDocument/2006/relationships/hyperlink" Target="http://pro-rozpocty.cz/cs/software-a-data/kros-plus/" TargetMode="External"/></Relationships>
</file>

<file path=xl/drawings/_rels/drawing9.xml.rels><?xml version="1.0" encoding="UTF-8" standalone="yes"?>
<Relationships xmlns="http://schemas.openxmlformats.org/package/2006/relationships"><Relationship Id="rId3" Type="http://schemas.openxmlformats.org/officeDocument/2006/relationships/image" Target="file:///C:\KROSplusData\System\Temp\rad191FB.tmp" TargetMode="External"/><Relationship Id="rId2" Type="http://schemas.openxmlformats.org/officeDocument/2006/relationships/image" Target="../media/image2.png"/><Relationship Id="rId1" Type="http://schemas.openxmlformats.org/officeDocument/2006/relationships/hyperlink" Target="http://pro-rozpocty.cz/cs/software-a-data/kros-plus/"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1026" name="rad43FB3.tmp" descr="C:\KROSplusData\System\Temp\rad43FB3.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11275" name="radDA981.tmp" descr="C:\KROSplusData\System\Temp\radDA981.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2059" name="rad7A461.tmp" descr="C:\KROSplusData\System\Temp\rad7A461.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3083" name="radEF178.tmp" descr="C:\KROSplusData\System\Temp\radEF178.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4107" name="radC7AA8.tmp" descr="C:\KROSplusData\System\Temp\radC7AA8.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5131" name="radD1239.tmp" descr="C:\KROSplusData\System\Temp\radD1239.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6155" name="radC3390.tmp" descr="C:\KROSplusData\System\Temp\radC3390.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7179" name="rad37A44.tmp" descr="C:\KROSplusData\System\Temp\rad37A44.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8203" name="rad2208A.tmp" descr="C:\KROSplusData\System\Temp\rad2208A.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10251" name="rad191FB.tmp" descr="C:\KROSplusData\System\Temp\rad191FB.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65"/>
  <sheetViews>
    <sheetView showGridLines="0" topLeftCell="B1" zoomScale="80" zoomScaleNormal="80" workbookViewId="0">
      <pane ySplit="1" topLeftCell="A52" activePane="bottomLeft" state="frozenSplit"/>
      <selection pane="bottomLeft" activeCell="AG58" sqref="AG58:AM58"/>
    </sheetView>
  </sheetViews>
  <sheetFormatPr defaultColWidth="10.6640625" defaultRowHeight="14.25" customHeight="1" x14ac:dyDescent="0.3"/>
  <cols>
    <col min="1" max="1" width="8.33203125" style="90" customWidth="1"/>
    <col min="2" max="2" width="1.6640625" style="90" customWidth="1"/>
    <col min="3" max="3" width="4.1640625" style="90" customWidth="1"/>
    <col min="4" max="33" width="2.6640625" style="90" customWidth="1"/>
    <col min="34" max="34" width="3.33203125" style="90" customWidth="1"/>
    <col min="35" max="35" width="31.6640625" style="90" customWidth="1"/>
    <col min="36" max="37" width="2.5" style="90" customWidth="1"/>
    <col min="38" max="38" width="8.33203125" style="90" customWidth="1"/>
    <col min="39" max="39" width="3.33203125" style="90" customWidth="1"/>
    <col min="40" max="40" width="13.33203125" style="90" customWidth="1"/>
    <col min="41" max="41" width="7.5" style="90" customWidth="1"/>
    <col min="42" max="42" width="4.1640625" style="90" customWidth="1"/>
    <col min="43" max="43" width="15.6640625" style="90" customWidth="1"/>
    <col min="44" max="44" width="13.6640625" style="90" customWidth="1"/>
    <col min="45" max="46" width="25.83203125" style="90" hidden="1" customWidth="1"/>
    <col min="47" max="47" width="25" style="90" hidden="1" customWidth="1"/>
    <col min="48" max="52" width="21.6640625" style="90" hidden="1" customWidth="1"/>
    <col min="53" max="53" width="19.1640625" style="90" hidden="1" customWidth="1"/>
    <col min="54" max="54" width="25" style="90" hidden="1" customWidth="1"/>
    <col min="55" max="56" width="19.1640625" style="90" hidden="1" customWidth="1"/>
    <col min="57" max="57" width="66.5" style="90" customWidth="1"/>
    <col min="58" max="70" width="10.6640625" style="170" customWidth="1"/>
    <col min="71" max="91" width="10.6640625" style="90" hidden="1" customWidth="1"/>
    <col min="92" max="16384" width="10.6640625" style="170"/>
  </cols>
  <sheetData>
    <row r="1" spans="1:256" s="89" customFormat="1" ht="22.5" customHeight="1" x14ac:dyDescent="0.3">
      <c r="A1" s="1" t="s">
        <v>0</v>
      </c>
      <c r="B1" s="2"/>
      <c r="C1" s="2"/>
      <c r="D1" s="3" t="s">
        <v>1</v>
      </c>
      <c r="E1" s="2"/>
      <c r="F1" s="2"/>
      <c r="G1" s="2"/>
      <c r="H1" s="2"/>
      <c r="I1" s="2"/>
      <c r="J1" s="2"/>
      <c r="K1" s="6" t="s">
        <v>2041</v>
      </c>
      <c r="L1" s="6"/>
      <c r="M1" s="6"/>
      <c r="N1" s="6"/>
      <c r="O1" s="6"/>
      <c r="P1" s="6"/>
      <c r="Q1" s="6"/>
      <c r="R1" s="6"/>
      <c r="S1" s="6"/>
      <c r="T1" s="2"/>
      <c r="U1" s="2"/>
      <c r="V1" s="2"/>
      <c r="W1" s="6" t="s">
        <v>2042</v>
      </c>
      <c r="X1" s="6"/>
      <c r="Y1" s="6"/>
      <c r="Z1" s="6"/>
      <c r="AA1" s="6"/>
      <c r="AB1" s="6"/>
      <c r="AC1" s="6"/>
      <c r="AD1" s="6"/>
      <c r="AE1" s="6"/>
      <c r="AF1" s="6"/>
      <c r="AG1" s="6"/>
      <c r="AH1" s="6"/>
      <c r="AI1" s="5"/>
      <c r="AJ1" s="4"/>
      <c r="AK1" s="4"/>
      <c r="AL1" s="4"/>
      <c r="AM1" s="4"/>
      <c r="AN1" s="4"/>
      <c r="AO1" s="4"/>
      <c r="AP1" s="4"/>
      <c r="AQ1" s="4"/>
      <c r="AR1" s="4"/>
      <c r="AS1" s="4"/>
      <c r="AT1" s="4"/>
      <c r="AU1" s="4"/>
      <c r="AV1" s="4"/>
      <c r="AW1" s="4"/>
      <c r="AX1" s="4"/>
      <c r="AY1" s="4"/>
      <c r="AZ1" s="4"/>
      <c r="BA1" s="1" t="s">
        <v>2</v>
      </c>
      <c r="BB1" s="1"/>
      <c r="BC1" s="4"/>
      <c r="BD1" s="4"/>
      <c r="BE1" s="4"/>
      <c r="BF1" s="4"/>
      <c r="BG1" s="4"/>
      <c r="BH1" s="4"/>
      <c r="BI1" s="4"/>
      <c r="BJ1" s="4"/>
      <c r="BK1" s="4"/>
      <c r="BL1" s="4"/>
      <c r="BM1" s="4"/>
      <c r="BN1" s="4"/>
      <c r="BO1" s="4"/>
      <c r="BP1" s="4"/>
      <c r="BQ1" s="4"/>
      <c r="BR1" s="4"/>
      <c r="BS1" s="4"/>
      <c r="BT1" s="1" t="s">
        <v>3</v>
      </c>
      <c r="BU1" s="1" t="s">
        <v>3</v>
      </c>
      <c r="BV1" s="1" t="s">
        <v>4</v>
      </c>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s="90" customFormat="1" ht="37.5" customHeight="1" x14ac:dyDescent="0.3">
      <c r="AR2" s="300" t="s">
        <v>5</v>
      </c>
      <c r="AS2" s="264"/>
      <c r="AT2" s="264"/>
      <c r="AU2" s="264"/>
      <c r="AV2" s="264"/>
      <c r="AW2" s="264"/>
      <c r="AX2" s="264"/>
      <c r="AY2" s="264"/>
      <c r="AZ2" s="264"/>
      <c r="BA2" s="264"/>
      <c r="BB2" s="264"/>
      <c r="BC2" s="264"/>
      <c r="BD2" s="264"/>
      <c r="BE2" s="264"/>
      <c r="BS2" s="102" t="s">
        <v>6</v>
      </c>
      <c r="BT2" s="102" t="s">
        <v>7</v>
      </c>
    </row>
    <row r="3" spans="1:256" s="90" customFormat="1" ht="7.5" customHeight="1" x14ac:dyDescent="0.3">
      <c r="B3" s="91"/>
      <c r="C3" s="92"/>
      <c r="D3" s="92"/>
      <c r="E3" s="92"/>
      <c r="F3" s="92"/>
      <c r="G3" s="92"/>
      <c r="H3" s="92"/>
      <c r="I3" s="92"/>
      <c r="J3" s="92"/>
      <c r="K3" s="92"/>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3"/>
      <c r="BS3" s="102" t="s">
        <v>6</v>
      </c>
      <c r="BT3" s="102" t="s">
        <v>8</v>
      </c>
    </row>
    <row r="4" spans="1:256" s="90" customFormat="1" ht="37.5" customHeight="1" x14ac:dyDescent="0.3">
      <c r="B4" s="94"/>
      <c r="D4" s="95" t="s">
        <v>9</v>
      </c>
      <c r="AQ4" s="96"/>
      <c r="AS4" s="97" t="s">
        <v>10</v>
      </c>
      <c r="BS4" s="102" t="s">
        <v>11</v>
      </c>
    </row>
    <row r="5" spans="1:256" s="90" customFormat="1" ht="15" customHeight="1" x14ac:dyDescent="0.3">
      <c r="B5" s="94"/>
      <c r="D5" s="220" t="s">
        <v>12</v>
      </c>
      <c r="K5" s="263" t="s">
        <v>13</v>
      </c>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Q5" s="96"/>
      <c r="BS5" s="102" t="s">
        <v>6</v>
      </c>
    </row>
    <row r="6" spans="1:256" s="90" customFormat="1" ht="37.5" customHeight="1" x14ac:dyDescent="0.3">
      <c r="B6" s="94"/>
      <c r="D6" s="221" t="s">
        <v>14</v>
      </c>
      <c r="K6" s="265" t="s">
        <v>15</v>
      </c>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c r="AQ6" s="96"/>
      <c r="BS6" s="102" t="s">
        <v>6</v>
      </c>
    </row>
    <row r="7" spans="1:256" s="90" customFormat="1" ht="15" customHeight="1" x14ac:dyDescent="0.3">
      <c r="B7" s="94"/>
      <c r="D7" s="98" t="s">
        <v>16</v>
      </c>
      <c r="K7" s="105" t="s">
        <v>17</v>
      </c>
      <c r="AK7" s="98" t="s">
        <v>18</v>
      </c>
      <c r="AN7" s="105" t="s">
        <v>19</v>
      </c>
      <c r="AQ7" s="96"/>
      <c r="BS7" s="102" t="s">
        <v>6</v>
      </c>
    </row>
    <row r="8" spans="1:256" s="90" customFormat="1" ht="15" customHeight="1" x14ac:dyDescent="0.3">
      <c r="B8" s="94"/>
      <c r="D8" s="98" t="s">
        <v>20</v>
      </c>
      <c r="K8" s="105" t="s">
        <v>21</v>
      </c>
      <c r="AK8" s="98" t="s">
        <v>22</v>
      </c>
      <c r="AN8" s="105" t="s">
        <v>23</v>
      </c>
      <c r="AQ8" s="96"/>
      <c r="BS8" s="102" t="s">
        <v>6</v>
      </c>
    </row>
    <row r="9" spans="1:256" s="90" customFormat="1" ht="30" customHeight="1" x14ac:dyDescent="0.3">
      <c r="B9" s="94"/>
      <c r="AK9" s="220" t="s">
        <v>24</v>
      </c>
      <c r="AN9" s="222" t="s">
        <v>25</v>
      </c>
      <c r="AQ9" s="96"/>
      <c r="BS9" s="102" t="s">
        <v>6</v>
      </c>
    </row>
    <row r="10" spans="1:256" s="90" customFormat="1" ht="15" customHeight="1" x14ac:dyDescent="0.3">
      <c r="B10" s="94"/>
      <c r="D10" s="98" t="s">
        <v>26</v>
      </c>
      <c r="AK10" s="98" t="s">
        <v>27</v>
      </c>
      <c r="AN10" s="105"/>
      <c r="AQ10" s="96"/>
      <c r="BS10" s="102" t="s">
        <v>6</v>
      </c>
    </row>
    <row r="11" spans="1:256" s="90" customFormat="1" ht="19.5" customHeight="1" x14ac:dyDescent="0.3">
      <c r="B11" s="94"/>
      <c r="E11" s="105" t="s">
        <v>28</v>
      </c>
      <c r="AK11" s="98" t="s">
        <v>29</v>
      </c>
      <c r="AN11" s="105"/>
      <c r="AQ11" s="96"/>
      <c r="BS11" s="102" t="s">
        <v>6</v>
      </c>
    </row>
    <row r="12" spans="1:256" s="90" customFormat="1" ht="7.5" customHeight="1" x14ac:dyDescent="0.3">
      <c r="B12" s="94"/>
      <c r="AQ12" s="96"/>
      <c r="BS12" s="102" t="s">
        <v>6</v>
      </c>
    </row>
    <row r="13" spans="1:256" s="90" customFormat="1" ht="15" customHeight="1" x14ac:dyDescent="0.3">
      <c r="B13" s="94"/>
      <c r="D13" s="98" t="s">
        <v>30</v>
      </c>
      <c r="AK13" s="98" t="s">
        <v>27</v>
      </c>
      <c r="AN13" s="105"/>
      <c r="AQ13" s="96"/>
      <c r="BS13" s="102" t="s">
        <v>6</v>
      </c>
    </row>
    <row r="14" spans="1:256" s="90" customFormat="1" ht="15.75" customHeight="1" x14ac:dyDescent="0.3">
      <c r="B14" s="94"/>
      <c r="E14" s="105" t="s">
        <v>31</v>
      </c>
      <c r="AK14" s="98" t="s">
        <v>29</v>
      </c>
      <c r="AN14" s="105"/>
      <c r="AQ14" s="96"/>
      <c r="BS14" s="102" t="s">
        <v>6</v>
      </c>
    </row>
    <row r="15" spans="1:256" s="90" customFormat="1" ht="7.5" customHeight="1" x14ac:dyDescent="0.3">
      <c r="B15" s="94"/>
      <c r="AQ15" s="96"/>
      <c r="BS15" s="102" t="s">
        <v>3</v>
      </c>
    </row>
    <row r="16" spans="1:256" s="90" customFormat="1" ht="15" customHeight="1" x14ac:dyDescent="0.3">
      <c r="B16" s="94"/>
      <c r="D16" s="98" t="s">
        <v>32</v>
      </c>
      <c r="AK16" s="98" t="s">
        <v>27</v>
      </c>
      <c r="AN16" s="105"/>
      <c r="AQ16" s="96"/>
      <c r="BS16" s="102" t="s">
        <v>3</v>
      </c>
    </row>
    <row r="17" spans="2:71" s="90" customFormat="1" ht="19.5" customHeight="1" x14ac:dyDescent="0.3">
      <c r="B17" s="94"/>
      <c r="E17" s="105" t="s">
        <v>33</v>
      </c>
      <c r="AK17" s="98" t="s">
        <v>29</v>
      </c>
      <c r="AN17" s="105"/>
      <c r="AQ17" s="96"/>
      <c r="BS17" s="102" t="s">
        <v>34</v>
      </c>
    </row>
    <row r="18" spans="2:71" s="90" customFormat="1" ht="7.5" customHeight="1" x14ac:dyDescent="0.3">
      <c r="B18" s="94"/>
      <c r="AQ18" s="96"/>
      <c r="BS18" s="102" t="s">
        <v>6</v>
      </c>
    </row>
    <row r="19" spans="2:71" s="90" customFormat="1" ht="15" customHeight="1" x14ac:dyDescent="0.3">
      <c r="B19" s="94"/>
      <c r="D19" s="98" t="s">
        <v>35</v>
      </c>
      <c r="AQ19" s="96"/>
      <c r="BS19" s="102" t="s">
        <v>6</v>
      </c>
    </row>
    <row r="20" spans="2:71" s="90" customFormat="1" ht="57" customHeight="1" x14ac:dyDescent="0.3">
      <c r="B20" s="94"/>
      <c r="E20" s="266" t="s">
        <v>36</v>
      </c>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Q20" s="96"/>
      <c r="BS20" s="102" t="s">
        <v>34</v>
      </c>
    </row>
    <row r="21" spans="2:71" s="90" customFormat="1" ht="7.5" customHeight="1" x14ac:dyDescent="0.3">
      <c r="B21" s="94"/>
      <c r="AQ21" s="96"/>
    </row>
    <row r="22" spans="2:71" s="90" customFormat="1" ht="7.5" customHeight="1" x14ac:dyDescent="0.3">
      <c r="B22" s="94"/>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Q22" s="96"/>
    </row>
    <row r="23" spans="2:71" s="102" customFormat="1" ht="27" customHeight="1" x14ac:dyDescent="0.3">
      <c r="B23" s="103"/>
      <c r="D23" s="224" t="s">
        <v>37</v>
      </c>
      <c r="E23" s="225"/>
      <c r="F23" s="225"/>
      <c r="G23" s="225"/>
      <c r="H23" s="225"/>
      <c r="I23" s="225"/>
      <c r="J23" s="225"/>
      <c r="K23" s="225"/>
      <c r="L23" s="225"/>
      <c r="M23" s="225"/>
      <c r="N23" s="225"/>
      <c r="O23" s="225"/>
      <c r="P23" s="225"/>
      <c r="Q23" s="225"/>
      <c r="R23" s="225"/>
      <c r="S23" s="225"/>
      <c r="T23" s="225"/>
      <c r="U23" s="225"/>
      <c r="V23" s="225"/>
      <c r="W23" s="225"/>
      <c r="X23" s="225"/>
      <c r="Y23" s="225"/>
      <c r="Z23" s="225"/>
      <c r="AA23" s="225"/>
      <c r="AB23" s="225"/>
      <c r="AC23" s="225"/>
      <c r="AD23" s="225"/>
      <c r="AE23" s="225"/>
      <c r="AF23" s="225"/>
      <c r="AG23" s="225"/>
      <c r="AH23" s="225"/>
      <c r="AI23" s="225"/>
      <c r="AJ23" s="225"/>
      <c r="AK23" s="267">
        <f>ROUND($AG$51,2)</f>
        <v>0</v>
      </c>
      <c r="AL23" s="268"/>
      <c r="AM23" s="268"/>
      <c r="AN23" s="268"/>
      <c r="AO23" s="268"/>
      <c r="AQ23" s="104"/>
    </row>
    <row r="24" spans="2:71" s="102" customFormat="1" ht="7.5" customHeight="1" x14ac:dyDescent="0.3">
      <c r="B24" s="103"/>
      <c r="AQ24" s="104"/>
    </row>
    <row r="25" spans="2:71" s="102" customFormat="1" ht="14.25" customHeight="1" x14ac:dyDescent="0.3">
      <c r="B25" s="103"/>
      <c r="L25" s="269" t="s">
        <v>38</v>
      </c>
      <c r="M25" s="270"/>
      <c r="N25" s="270"/>
      <c r="O25" s="270"/>
      <c r="W25" s="269" t="s">
        <v>39</v>
      </c>
      <c r="X25" s="270"/>
      <c r="Y25" s="270"/>
      <c r="Z25" s="270"/>
      <c r="AA25" s="270"/>
      <c r="AB25" s="270"/>
      <c r="AC25" s="270"/>
      <c r="AD25" s="270"/>
      <c r="AE25" s="270"/>
      <c r="AK25" s="269" t="s">
        <v>40</v>
      </c>
      <c r="AL25" s="270"/>
      <c r="AM25" s="270"/>
      <c r="AN25" s="270"/>
      <c r="AO25" s="270"/>
      <c r="AQ25" s="104"/>
    </row>
    <row r="26" spans="2:71" s="102" customFormat="1" ht="15" customHeight="1" x14ac:dyDescent="0.3">
      <c r="B26" s="226"/>
      <c r="D26" s="112" t="s">
        <v>41</v>
      </c>
      <c r="F26" s="112" t="s">
        <v>42</v>
      </c>
      <c r="L26" s="271">
        <v>0.21</v>
      </c>
      <c r="M26" s="272"/>
      <c r="N26" s="272"/>
      <c r="O26" s="272"/>
      <c r="W26" s="273">
        <f>AK23</f>
        <v>0</v>
      </c>
      <c r="X26" s="272"/>
      <c r="Y26" s="272"/>
      <c r="Z26" s="272"/>
      <c r="AA26" s="272"/>
      <c r="AB26" s="272"/>
      <c r="AC26" s="272"/>
      <c r="AD26" s="272"/>
      <c r="AE26" s="272"/>
      <c r="AK26" s="273">
        <f>AN51-AG51</f>
        <v>0</v>
      </c>
      <c r="AL26" s="272"/>
      <c r="AM26" s="272"/>
      <c r="AN26" s="272"/>
      <c r="AO26" s="272"/>
      <c r="AQ26" s="227"/>
    </row>
    <row r="27" spans="2:71" s="102" customFormat="1" ht="15" customHeight="1" x14ac:dyDescent="0.3">
      <c r="B27" s="226"/>
      <c r="F27" s="112" t="s">
        <v>43</v>
      </c>
      <c r="L27" s="271">
        <v>0.15</v>
      </c>
      <c r="M27" s="272"/>
      <c r="N27" s="272"/>
      <c r="O27" s="272"/>
      <c r="W27" s="273">
        <f>ROUND($BA$51,2)</f>
        <v>0</v>
      </c>
      <c r="X27" s="272"/>
      <c r="Y27" s="272"/>
      <c r="Z27" s="272"/>
      <c r="AA27" s="272"/>
      <c r="AB27" s="272"/>
      <c r="AC27" s="272"/>
      <c r="AD27" s="272"/>
      <c r="AE27" s="272"/>
      <c r="AK27" s="273">
        <f>ROUND($AW$51,2)</f>
        <v>0</v>
      </c>
      <c r="AL27" s="272"/>
      <c r="AM27" s="272"/>
      <c r="AN27" s="272"/>
      <c r="AO27" s="272"/>
      <c r="AQ27" s="227"/>
    </row>
    <row r="28" spans="2:71" s="102" customFormat="1" ht="15" hidden="1" customHeight="1" x14ac:dyDescent="0.3">
      <c r="B28" s="226"/>
      <c r="F28" s="112" t="s">
        <v>44</v>
      </c>
      <c r="L28" s="271">
        <v>0.21</v>
      </c>
      <c r="M28" s="272"/>
      <c r="N28" s="272"/>
      <c r="O28" s="272"/>
      <c r="W28" s="273">
        <f>ROUND($BB$51,2)</f>
        <v>0</v>
      </c>
      <c r="X28" s="272"/>
      <c r="Y28" s="272"/>
      <c r="Z28" s="272"/>
      <c r="AA28" s="272"/>
      <c r="AB28" s="272"/>
      <c r="AC28" s="272"/>
      <c r="AD28" s="272"/>
      <c r="AE28" s="272"/>
      <c r="AK28" s="273">
        <v>0</v>
      </c>
      <c r="AL28" s="272"/>
      <c r="AM28" s="272"/>
      <c r="AN28" s="272"/>
      <c r="AO28" s="272"/>
      <c r="AQ28" s="227"/>
    </row>
    <row r="29" spans="2:71" s="102" customFormat="1" ht="15" hidden="1" customHeight="1" x14ac:dyDescent="0.3">
      <c r="B29" s="226"/>
      <c r="F29" s="112" t="s">
        <v>45</v>
      </c>
      <c r="L29" s="271">
        <v>0.15</v>
      </c>
      <c r="M29" s="272"/>
      <c r="N29" s="272"/>
      <c r="O29" s="272"/>
      <c r="W29" s="273">
        <f>ROUND($BC$51,2)</f>
        <v>0</v>
      </c>
      <c r="X29" s="272"/>
      <c r="Y29" s="272"/>
      <c r="Z29" s="272"/>
      <c r="AA29" s="272"/>
      <c r="AB29" s="272"/>
      <c r="AC29" s="272"/>
      <c r="AD29" s="272"/>
      <c r="AE29" s="272"/>
      <c r="AK29" s="273">
        <v>0</v>
      </c>
      <c r="AL29" s="272"/>
      <c r="AM29" s="272"/>
      <c r="AN29" s="272"/>
      <c r="AO29" s="272"/>
      <c r="AQ29" s="227"/>
    </row>
    <row r="30" spans="2:71" s="102" customFormat="1" ht="15" hidden="1" customHeight="1" x14ac:dyDescent="0.3">
      <c r="B30" s="226"/>
      <c r="F30" s="112" t="s">
        <v>46</v>
      </c>
      <c r="L30" s="271">
        <v>0</v>
      </c>
      <c r="M30" s="272"/>
      <c r="N30" s="272"/>
      <c r="O30" s="272"/>
      <c r="W30" s="273">
        <f>ROUND($BD$51,2)</f>
        <v>0</v>
      </c>
      <c r="X30" s="272"/>
      <c r="Y30" s="272"/>
      <c r="Z30" s="272"/>
      <c r="AA30" s="272"/>
      <c r="AB30" s="272"/>
      <c r="AC30" s="272"/>
      <c r="AD30" s="272"/>
      <c r="AE30" s="272"/>
      <c r="AK30" s="273">
        <v>0</v>
      </c>
      <c r="AL30" s="272"/>
      <c r="AM30" s="272"/>
      <c r="AN30" s="272"/>
      <c r="AO30" s="272"/>
      <c r="AQ30" s="227"/>
    </row>
    <row r="31" spans="2:71" s="102" customFormat="1" ht="7.5" customHeight="1" x14ac:dyDescent="0.3">
      <c r="B31" s="103"/>
      <c r="AQ31" s="104"/>
    </row>
    <row r="32" spans="2:71" s="102" customFormat="1" ht="27" customHeight="1" x14ac:dyDescent="0.3">
      <c r="B32" s="103"/>
      <c r="C32" s="115"/>
      <c r="D32" s="116" t="s">
        <v>47</v>
      </c>
      <c r="E32" s="117"/>
      <c r="F32" s="117"/>
      <c r="G32" s="117"/>
      <c r="H32" s="117"/>
      <c r="I32" s="117"/>
      <c r="J32" s="117"/>
      <c r="K32" s="117"/>
      <c r="L32" s="117"/>
      <c r="M32" s="117"/>
      <c r="N32" s="117"/>
      <c r="O32" s="117"/>
      <c r="P32" s="117"/>
      <c r="Q32" s="117"/>
      <c r="R32" s="117"/>
      <c r="S32" s="117"/>
      <c r="T32" s="119" t="s">
        <v>48</v>
      </c>
      <c r="U32" s="117"/>
      <c r="V32" s="117"/>
      <c r="W32" s="117"/>
      <c r="X32" s="274" t="s">
        <v>49</v>
      </c>
      <c r="Y32" s="275"/>
      <c r="Z32" s="275"/>
      <c r="AA32" s="275"/>
      <c r="AB32" s="275"/>
      <c r="AC32" s="117"/>
      <c r="AD32" s="117"/>
      <c r="AE32" s="117"/>
      <c r="AF32" s="117"/>
      <c r="AG32" s="117"/>
      <c r="AH32" s="117"/>
      <c r="AI32" s="117"/>
      <c r="AJ32" s="117"/>
      <c r="AK32" s="276">
        <f>AN51</f>
        <v>0</v>
      </c>
      <c r="AL32" s="277"/>
      <c r="AM32" s="277"/>
      <c r="AN32" s="277"/>
      <c r="AO32" s="278"/>
      <c r="AP32" s="115"/>
      <c r="AQ32" s="130"/>
    </row>
    <row r="33" spans="2:56" s="102" customFormat="1" ht="7.5" customHeight="1" x14ac:dyDescent="0.3">
      <c r="B33" s="103"/>
      <c r="AQ33" s="104"/>
    </row>
    <row r="34" spans="2:56" s="102" customFormat="1" ht="7.5" customHeight="1" x14ac:dyDescent="0.3">
      <c r="B34" s="122"/>
      <c r="C34" s="123"/>
      <c r="D34" s="123"/>
      <c r="E34" s="123"/>
      <c r="F34" s="123"/>
      <c r="G34" s="123"/>
      <c r="H34" s="123"/>
      <c r="I34" s="123"/>
      <c r="J34" s="123"/>
      <c r="K34" s="123"/>
      <c r="L34" s="123"/>
      <c r="M34" s="123"/>
      <c r="N34" s="123"/>
      <c r="O34" s="123"/>
      <c r="P34" s="123"/>
      <c r="Q34" s="123"/>
      <c r="R34" s="123"/>
      <c r="S34" s="123"/>
      <c r="T34" s="123"/>
      <c r="U34" s="123"/>
      <c r="V34" s="123"/>
      <c r="W34" s="123"/>
      <c r="X34" s="123"/>
      <c r="Y34" s="123"/>
      <c r="Z34" s="123"/>
      <c r="AA34" s="123"/>
      <c r="AB34" s="123"/>
      <c r="AC34" s="123"/>
      <c r="AD34" s="123"/>
      <c r="AE34" s="123"/>
      <c r="AF34" s="123"/>
      <c r="AG34" s="123"/>
      <c r="AH34" s="123"/>
      <c r="AI34" s="123"/>
      <c r="AJ34" s="123"/>
      <c r="AK34" s="123"/>
      <c r="AL34" s="123"/>
      <c r="AM34" s="123"/>
      <c r="AN34" s="123"/>
      <c r="AO34" s="123"/>
      <c r="AP34" s="123"/>
      <c r="AQ34" s="124"/>
    </row>
    <row r="38" spans="2:56" s="102" customFormat="1" ht="7.5" customHeight="1" x14ac:dyDescent="0.3">
      <c r="B38" s="125"/>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c r="AO38" s="126"/>
      <c r="AP38" s="126"/>
      <c r="AQ38" s="126"/>
      <c r="AR38" s="103"/>
    </row>
    <row r="39" spans="2:56" s="102" customFormat="1" ht="37.5" customHeight="1" x14ac:dyDescent="0.3">
      <c r="B39" s="103"/>
      <c r="C39" s="95" t="s">
        <v>50</v>
      </c>
      <c r="AR39" s="103"/>
    </row>
    <row r="40" spans="2:56" s="102" customFormat="1" ht="7.5" customHeight="1" x14ac:dyDescent="0.3">
      <c r="B40" s="103"/>
      <c r="AR40" s="103"/>
    </row>
    <row r="41" spans="2:56" s="105" customFormat="1" ht="15" customHeight="1" x14ac:dyDescent="0.3">
      <c r="B41" s="228"/>
      <c r="C41" s="98" t="s">
        <v>12</v>
      </c>
      <c r="L41" s="105" t="str">
        <f>$K$5</f>
        <v>N16-092</v>
      </c>
      <c r="AR41" s="228"/>
    </row>
    <row r="42" spans="2:56" s="229" customFormat="1" ht="37.5" customHeight="1" x14ac:dyDescent="0.3">
      <c r="B42" s="230"/>
      <c r="C42" s="229" t="s">
        <v>14</v>
      </c>
      <c r="L42" s="301" t="str">
        <f>$K$6</f>
        <v>REKONSTRUKCE OBJEKTU I KRAJSKÉ ZDRAVOTNÍ a.s. - NEMOCNICE DĚČÍN o.z.</v>
      </c>
      <c r="M42" s="270"/>
      <c r="N42" s="270"/>
      <c r="O42" s="270"/>
      <c r="P42" s="270"/>
      <c r="Q42" s="270"/>
      <c r="R42" s="270"/>
      <c r="S42" s="270"/>
      <c r="T42" s="270"/>
      <c r="U42" s="270"/>
      <c r="V42" s="270"/>
      <c r="W42" s="270"/>
      <c r="X42" s="270"/>
      <c r="Y42" s="270"/>
      <c r="Z42" s="270"/>
      <c r="AA42" s="270"/>
      <c r="AB42" s="270"/>
      <c r="AC42" s="270"/>
      <c r="AD42" s="270"/>
      <c r="AE42" s="270"/>
      <c r="AF42" s="270"/>
      <c r="AG42" s="270"/>
      <c r="AH42" s="270"/>
      <c r="AI42" s="270"/>
      <c r="AJ42" s="270"/>
      <c r="AK42" s="270"/>
      <c r="AL42" s="270"/>
      <c r="AM42" s="270"/>
      <c r="AN42" s="270"/>
      <c r="AO42" s="270"/>
      <c r="AR42" s="230"/>
    </row>
    <row r="43" spans="2:56" s="102" customFormat="1" ht="7.5" customHeight="1" x14ac:dyDescent="0.3">
      <c r="B43" s="103"/>
      <c r="AR43" s="103"/>
    </row>
    <row r="44" spans="2:56" s="102" customFormat="1" ht="15.75" customHeight="1" x14ac:dyDescent="0.3">
      <c r="B44" s="103"/>
      <c r="C44" s="98" t="s">
        <v>20</v>
      </c>
      <c r="L44" s="231" t="str">
        <f>IF($K$8="","",$K$8)</f>
        <v>Děčín</v>
      </c>
      <c r="AI44" s="98" t="s">
        <v>22</v>
      </c>
      <c r="AM44" s="302" t="str">
        <f>IF($AN$8="","",$AN$8)</f>
        <v>22.05.2016</v>
      </c>
      <c r="AN44" s="270"/>
      <c r="AR44" s="103"/>
    </row>
    <row r="45" spans="2:56" s="102" customFormat="1" ht="7.5" customHeight="1" x14ac:dyDescent="0.3">
      <c r="B45" s="103"/>
      <c r="AR45" s="103"/>
    </row>
    <row r="46" spans="2:56" s="102" customFormat="1" ht="18.75" customHeight="1" x14ac:dyDescent="0.3">
      <c r="B46" s="103"/>
      <c r="C46" s="98" t="s">
        <v>26</v>
      </c>
      <c r="L46" s="105" t="str">
        <f>IF($E$11="","",$E$11)</f>
        <v>KRAJSKÁ ZDRAVOTNÍ a.s.</v>
      </c>
      <c r="AI46" s="98" t="s">
        <v>32</v>
      </c>
      <c r="AM46" s="263" t="str">
        <f>IF($E$17="","",$E$17)</f>
        <v>KANIA a.s. , Ostrava</v>
      </c>
      <c r="AN46" s="270"/>
      <c r="AO46" s="270"/>
      <c r="AP46" s="270"/>
      <c r="AR46" s="103"/>
      <c r="AS46" s="279" t="s">
        <v>51</v>
      </c>
      <c r="AT46" s="280"/>
      <c r="AU46" s="107"/>
      <c r="AV46" s="107"/>
      <c r="AW46" s="107"/>
      <c r="AX46" s="107"/>
      <c r="AY46" s="107"/>
      <c r="AZ46" s="107"/>
      <c r="BA46" s="107"/>
      <c r="BB46" s="107"/>
      <c r="BC46" s="107"/>
      <c r="BD46" s="232"/>
    </row>
    <row r="47" spans="2:56" s="102" customFormat="1" ht="15.75" customHeight="1" x14ac:dyDescent="0.3">
      <c r="B47" s="103"/>
      <c r="C47" s="98" t="s">
        <v>30</v>
      </c>
      <c r="L47" s="105" t="str">
        <f>IF($E$14="","",$E$14)</f>
        <v>Na základě výběrového řízení</v>
      </c>
      <c r="AR47" s="103"/>
      <c r="AS47" s="281"/>
      <c r="AT47" s="270"/>
      <c r="BD47" s="211"/>
    </row>
    <row r="48" spans="2:56" s="102" customFormat="1" ht="12" customHeight="1" x14ac:dyDescent="0.3">
      <c r="B48" s="103"/>
      <c r="AR48" s="103"/>
      <c r="AS48" s="281"/>
      <c r="AT48" s="270"/>
      <c r="BD48" s="211"/>
    </row>
    <row r="49" spans="1:91" s="102" customFormat="1" ht="30" customHeight="1" x14ac:dyDescent="0.3">
      <c r="B49" s="103"/>
      <c r="C49" s="282" t="s">
        <v>52</v>
      </c>
      <c r="D49" s="275"/>
      <c r="E49" s="275"/>
      <c r="F49" s="275"/>
      <c r="G49" s="275"/>
      <c r="H49" s="117"/>
      <c r="I49" s="283" t="s">
        <v>53</v>
      </c>
      <c r="J49" s="275"/>
      <c r="K49" s="275"/>
      <c r="L49" s="275"/>
      <c r="M49" s="275"/>
      <c r="N49" s="275"/>
      <c r="O49" s="275"/>
      <c r="P49" s="275"/>
      <c r="Q49" s="275"/>
      <c r="R49" s="275"/>
      <c r="S49" s="275"/>
      <c r="T49" s="275"/>
      <c r="U49" s="275"/>
      <c r="V49" s="275"/>
      <c r="W49" s="275"/>
      <c r="X49" s="275"/>
      <c r="Y49" s="275"/>
      <c r="Z49" s="275"/>
      <c r="AA49" s="275"/>
      <c r="AB49" s="275"/>
      <c r="AC49" s="275"/>
      <c r="AD49" s="275"/>
      <c r="AE49" s="275"/>
      <c r="AF49" s="275"/>
      <c r="AG49" s="284" t="s">
        <v>54</v>
      </c>
      <c r="AH49" s="275"/>
      <c r="AI49" s="275"/>
      <c r="AJ49" s="275"/>
      <c r="AK49" s="275"/>
      <c r="AL49" s="275"/>
      <c r="AM49" s="275"/>
      <c r="AN49" s="283" t="s">
        <v>55</v>
      </c>
      <c r="AO49" s="275"/>
      <c r="AP49" s="275"/>
      <c r="AQ49" s="233" t="s">
        <v>56</v>
      </c>
      <c r="AR49" s="103"/>
      <c r="AS49" s="142" t="s">
        <v>57</v>
      </c>
      <c r="AT49" s="143" t="s">
        <v>58</v>
      </c>
      <c r="AU49" s="143" t="s">
        <v>59</v>
      </c>
      <c r="AV49" s="143" t="s">
        <v>60</v>
      </c>
      <c r="AW49" s="143" t="s">
        <v>61</v>
      </c>
      <c r="AX49" s="143" t="s">
        <v>62</v>
      </c>
      <c r="AY49" s="143" t="s">
        <v>63</v>
      </c>
      <c r="AZ49" s="143" t="s">
        <v>64</v>
      </c>
      <c r="BA49" s="143" t="s">
        <v>65</v>
      </c>
      <c r="BB49" s="143" t="s">
        <v>66</v>
      </c>
      <c r="BC49" s="143" t="s">
        <v>67</v>
      </c>
      <c r="BD49" s="144" t="s">
        <v>68</v>
      </c>
      <c r="BE49" s="234"/>
    </row>
    <row r="50" spans="1:91" s="102" customFormat="1" ht="12" customHeight="1" x14ac:dyDescent="0.3">
      <c r="B50" s="103"/>
      <c r="AR50" s="103"/>
      <c r="AS50" s="146"/>
      <c r="AT50" s="107"/>
      <c r="AU50" s="107"/>
      <c r="AV50" s="107"/>
      <c r="AW50" s="107"/>
      <c r="AX50" s="107"/>
      <c r="AY50" s="107"/>
      <c r="AZ50" s="107"/>
      <c r="BA50" s="107"/>
      <c r="BB50" s="107"/>
      <c r="BC50" s="107"/>
      <c r="BD50" s="232"/>
    </row>
    <row r="51" spans="1:91" s="229" customFormat="1" ht="33" customHeight="1" x14ac:dyDescent="0.3">
      <c r="B51" s="230"/>
      <c r="C51" s="131" t="s">
        <v>69</v>
      </c>
      <c r="D51" s="131"/>
      <c r="E51" s="131"/>
      <c r="F51" s="131"/>
      <c r="G51" s="131"/>
      <c r="H51" s="131"/>
      <c r="I51" s="131"/>
      <c r="J51" s="131"/>
      <c r="K51" s="131"/>
      <c r="L51" s="131"/>
      <c r="M51" s="131"/>
      <c r="N51" s="131"/>
      <c r="O51" s="131"/>
      <c r="P51" s="131"/>
      <c r="Q51" s="131"/>
      <c r="R51" s="131"/>
      <c r="S51" s="131"/>
      <c r="T51" s="131"/>
      <c r="U51" s="131"/>
      <c r="V51" s="131"/>
      <c r="W51" s="131"/>
      <c r="X51" s="131"/>
      <c r="Y51" s="131"/>
      <c r="Z51" s="131"/>
      <c r="AA51" s="131"/>
      <c r="AB51" s="131"/>
      <c r="AC51" s="131"/>
      <c r="AD51" s="131"/>
      <c r="AE51" s="131"/>
      <c r="AF51" s="131"/>
      <c r="AG51" s="298">
        <f>ROUND(AL53+$AG$52+$AG$54+$AG$61,2)</f>
        <v>0</v>
      </c>
      <c r="AH51" s="299"/>
      <c r="AI51" s="299"/>
      <c r="AJ51" s="299"/>
      <c r="AK51" s="299"/>
      <c r="AL51" s="299"/>
      <c r="AM51" s="299"/>
      <c r="AN51" s="298">
        <f>AG51*1.21</f>
        <v>0</v>
      </c>
      <c r="AO51" s="299"/>
      <c r="AP51" s="299"/>
      <c r="AQ51" s="235"/>
      <c r="AR51" s="230"/>
      <c r="AS51" s="236">
        <f>ROUND($AS$52+$AS$54+$AS$61,2)</f>
        <v>0</v>
      </c>
      <c r="AT51" s="237">
        <f>ROUND(SUM($AV$51:$AW$51),2)</f>
        <v>0</v>
      </c>
      <c r="AU51" s="238">
        <f>ROUND($AU$52+$AU$54+$AU$61,5)</f>
        <v>34834.532429999999</v>
      </c>
      <c r="AV51" s="237">
        <f>ROUND($AZ$51*$L$26,2)</f>
        <v>0</v>
      </c>
      <c r="AW51" s="237">
        <f>ROUND($BA$51*$L$27,2)</f>
        <v>0</v>
      </c>
      <c r="AX51" s="237">
        <f>ROUND($BB$51*$L$26,2)</f>
        <v>0</v>
      </c>
      <c r="AY51" s="237">
        <f>ROUND($BC$51*$L$27,2)</f>
        <v>0</v>
      </c>
      <c r="AZ51" s="237">
        <f>ROUND($AZ$52+$AZ$54+$AZ$61,2)</f>
        <v>0</v>
      </c>
      <c r="BA51" s="237">
        <f>ROUND($BA$52+$BA$54+$BA$61,2)</f>
        <v>0</v>
      </c>
      <c r="BB51" s="237">
        <f>ROUND($BB$52+$BB$54+$BB$61,2)</f>
        <v>0</v>
      </c>
      <c r="BC51" s="237">
        <f>ROUND($BC$52+$BC$54+$BC$61,2)</f>
        <v>0</v>
      </c>
      <c r="BD51" s="239">
        <f>ROUND($BD$52+$BD$54+$BD$61,2)</f>
        <v>0</v>
      </c>
      <c r="BS51" s="229" t="s">
        <v>70</v>
      </c>
      <c r="BT51" s="229" t="s">
        <v>71</v>
      </c>
      <c r="BU51" s="132" t="s">
        <v>72</v>
      </c>
      <c r="BV51" s="229" t="s">
        <v>73</v>
      </c>
      <c r="BW51" s="229" t="s">
        <v>4</v>
      </c>
      <c r="BX51" s="229" t="s">
        <v>74</v>
      </c>
      <c r="CL51" s="229" t="s">
        <v>17</v>
      </c>
    </row>
    <row r="52" spans="1:91" s="248" customFormat="1" ht="28.5" customHeight="1" x14ac:dyDescent="0.3">
      <c r="A52" s="240" t="s">
        <v>2043</v>
      </c>
      <c r="B52" s="241"/>
      <c r="C52" s="242"/>
      <c r="D52" s="285" t="s">
        <v>75</v>
      </c>
      <c r="E52" s="286"/>
      <c r="F52" s="286"/>
      <c r="G52" s="286"/>
      <c r="H52" s="286"/>
      <c r="I52" s="242"/>
      <c r="J52" s="285" t="s">
        <v>76</v>
      </c>
      <c r="K52" s="286"/>
      <c r="L52" s="286"/>
      <c r="M52" s="286"/>
      <c r="N52" s="286"/>
      <c r="O52" s="286"/>
      <c r="P52" s="286"/>
      <c r="Q52" s="286"/>
      <c r="R52" s="286"/>
      <c r="S52" s="286"/>
      <c r="T52" s="286"/>
      <c r="U52" s="286"/>
      <c r="V52" s="286"/>
      <c r="W52" s="286"/>
      <c r="X52" s="286"/>
      <c r="Y52" s="286"/>
      <c r="Z52" s="286"/>
      <c r="AA52" s="286"/>
      <c r="AB52" s="286"/>
      <c r="AC52" s="286"/>
      <c r="AD52" s="286"/>
      <c r="AE52" s="286"/>
      <c r="AF52" s="286"/>
      <c r="AG52" s="287">
        <f>'VON - Vedlejší a ostatní ...'!$J$27</f>
        <v>0</v>
      </c>
      <c r="AH52" s="288"/>
      <c r="AI52" s="288"/>
      <c r="AJ52" s="288"/>
      <c r="AK52" s="288"/>
      <c r="AL52" s="288"/>
      <c r="AM52" s="288"/>
      <c r="AN52" s="287">
        <f>SUM($AG$52,$AT$52)</f>
        <v>0</v>
      </c>
      <c r="AO52" s="288"/>
      <c r="AP52" s="288"/>
      <c r="AQ52" s="243" t="s">
        <v>75</v>
      </c>
      <c r="AR52" s="241"/>
      <c r="AS52" s="244">
        <v>0</v>
      </c>
      <c r="AT52" s="245">
        <f>ROUND(SUM($AV$52:$AW$52),2)</f>
        <v>0</v>
      </c>
      <c r="AU52" s="246">
        <f>'VON - Vedlejší a ostatní ...'!$P$79</f>
        <v>0</v>
      </c>
      <c r="AV52" s="245">
        <f>'VON - Vedlejší a ostatní ...'!$J$30</f>
        <v>0</v>
      </c>
      <c r="AW52" s="245">
        <f>'VON - Vedlejší a ostatní ...'!$J$31</f>
        <v>0</v>
      </c>
      <c r="AX52" s="245">
        <f>'VON - Vedlejší a ostatní ...'!$J$32</f>
        <v>0</v>
      </c>
      <c r="AY52" s="245">
        <f>'VON - Vedlejší a ostatní ...'!$J$33</f>
        <v>0</v>
      </c>
      <c r="AZ52" s="245">
        <f>'VON - Vedlejší a ostatní ...'!$F$30</f>
        <v>0</v>
      </c>
      <c r="BA52" s="245">
        <f>'VON - Vedlejší a ostatní ...'!$F$31</f>
        <v>0</v>
      </c>
      <c r="BB52" s="245">
        <f>'VON - Vedlejší a ostatní ...'!$F$32</f>
        <v>0</v>
      </c>
      <c r="BC52" s="245">
        <f>'VON - Vedlejší a ostatní ...'!$F$33</f>
        <v>0</v>
      </c>
      <c r="BD52" s="247">
        <f>'VON - Vedlejší a ostatní ...'!$F$34</f>
        <v>0</v>
      </c>
      <c r="BT52" s="248" t="s">
        <v>77</v>
      </c>
      <c r="BV52" s="248" t="s">
        <v>73</v>
      </c>
      <c r="BW52" s="248" t="s">
        <v>78</v>
      </c>
      <c r="BX52" s="248" t="s">
        <v>4</v>
      </c>
      <c r="CM52" s="248" t="s">
        <v>79</v>
      </c>
    </row>
    <row r="53" spans="1:91" s="248" customFormat="1" ht="28.5" customHeight="1" x14ac:dyDescent="0.3">
      <c r="A53" s="240"/>
      <c r="B53" s="241"/>
      <c r="C53" s="242"/>
      <c r="D53" s="249"/>
      <c r="E53" s="242"/>
      <c r="F53" s="242"/>
      <c r="G53" s="242"/>
      <c r="H53" s="242"/>
      <c r="I53" s="242"/>
      <c r="J53" s="289" t="s">
        <v>2218</v>
      </c>
      <c r="K53" s="290"/>
      <c r="L53" s="290"/>
      <c r="M53" s="290"/>
      <c r="N53" s="290"/>
      <c r="O53" s="290"/>
      <c r="P53" s="290"/>
      <c r="Q53" s="290"/>
      <c r="R53" s="290"/>
      <c r="S53" s="290"/>
      <c r="T53" s="290"/>
      <c r="U53" s="242"/>
      <c r="V53" s="242"/>
      <c r="W53" s="242"/>
      <c r="X53" s="242"/>
      <c r="Y53" s="242"/>
      <c r="Z53" s="242"/>
      <c r="AA53" s="242"/>
      <c r="AB53" s="242"/>
      <c r="AC53" s="242"/>
      <c r="AD53" s="242"/>
      <c r="AE53" s="242"/>
      <c r="AF53" s="291">
        <v>10</v>
      </c>
      <c r="AG53" s="292"/>
      <c r="AH53" s="250"/>
      <c r="AI53" s="250">
        <f>(AG52+AG54+AG61)/100</f>
        <v>0</v>
      </c>
      <c r="AJ53" s="251"/>
      <c r="AK53" s="251"/>
      <c r="AL53" s="293">
        <f>AI53*AF53</f>
        <v>0</v>
      </c>
      <c r="AM53" s="294"/>
      <c r="AN53" s="287">
        <f>AL53*1.21</f>
        <v>0</v>
      </c>
      <c r="AO53" s="288"/>
      <c r="AP53" s="288"/>
      <c r="AQ53" s="243"/>
      <c r="AR53" s="241"/>
      <c r="AS53" s="244"/>
      <c r="AT53" s="245"/>
      <c r="AU53" s="246"/>
      <c r="AV53" s="245"/>
      <c r="AW53" s="245"/>
      <c r="AX53" s="245"/>
      <c r="AY53" s="245"/>
      <c r="AZ53" s="245"/>
      <c r="BA53" s="245"/>
      <c r="BB53" s="245"/>
      <c r="BC53" s="245"/>
      <c r="BD53" s="247"/>
    </row>
    <row r="54" spans="1:91" s="248" customFormat="1" ht="28.5" customHeight="1" x14ac:dyDescent="0.3">
      <c r="B54" s="241"/>
      <c r="C54" s="242"/>
      <c r="D54" s="285" t="s">
        <v>80</v>
      </c>
      <c r="E54" s="286"/>
      <c r="F54" s="286"/>
      <c r="G54" s="286"/>
      <c r="H54" s="286"/>
      <c r="I54" s="242"/>
      <c r="J54" s="285" t="s">
        <v>81</v>
      </c>
      <c r="K54" s="286"/>
      <c r="L54" s="286"/>
      <c r="M54" s="286"/>
      <c r="N54" s="286"/>
      <c r="O54" s="286"/>
      <c r="P54" s="286"/>
      <c r="Q54" s="286"/>
      <c r="R54" s="286"/>
      <c r="S54" s="286"/>
      <c r="T54" s="286"/>
      <c r="U54" s="286"/>
      <c r="V54" s="286"/>
      <c r="W54" s="286"/>
      <c r="X54" s="286"/>
      <c r="Y54" s="286"/>
      <c r="Z54" s="286"/>
      <c r="AA54" s="286"/>
      <c r="AB54" s="286"/>
      <c r="AC54" s="286"/>
      <c r="AD54" s="286"/>
      <c r="AE54" s="286"/>
      <c r="AF54" s="286"/>
      <c r="AG54" s="287">
        <f>ROUND(SUM($AG$55:$AG$60),2)</f>
        <v>0</v>
      </c>
      <c r="AH54" s="288"/>
      <c r="AI54" s="288"/>
      <c r="AJ54" s="288"/>
      <c r="AK54" s="288"/>
      <c r="AL54" s="288"/>
      <c r="AM54" s="288"/>
      <c r="AN54" s="287">
        <f>SUM($AG$54,$AT$54)</f>
        <v>0</v>
      </c>
      <c r="AO54" s="288"/>
      <c r="AP54" s="288"/>
      <c r="AQ54" s="243" t="s">
        <v>82</v>
      </c>
      <c r="AR54" s="241"/>
      <c r="AS54" s="244">
        <f>ROUND(SUM($AS$55:$AS$60),2)</f>
        <v>0</v>
      </c>
      <c r="AT54" s="245">
        <f>ROUND(SUM($AV$54:$AW$54),2)</f>
        <v>0</v>
      </c>
      <c r="AU54" s="246">
        <f>ROUND(SUM($AU$55:$AU$60),5)</f>
        <v>34834.532429999999</v>
      </c>
      <c r="AV54" s="245">
        <f>ROUND($AZ$54*$L$26,2)</f>
        <v>0</v>
      </c>
      <c r="AW54" s="245">
        <f>ROUND($BA$54*$L$27,2)</f>
        <v>0</v>
      </c>
      <c r="AX54" s="245">
        <f>ROUND($BB$54*$L$26,2)</f>
        <v>0</v>
      </c>
      <c r="AY54" s="245">
        <f>ROUND($BC$54*$L$27,2)</f>
        <v>0</v>
      </c>
      <c r="AZ54" s="245">
        <f>ROUND(SUM($AZ$55:$AZ$60),2)</f>
        <v>0</v>
      </c>
      <c r="BA54" s="245">
        <f>ROUND(SUM($BA$55:$BA$60),2)</f>
        <v>0</v>
      </c>
      <c r="BB54" s="245">
        <f>ROUND(SUM($BB$55:$BB$60),2)</f>
        <v>0</v>
      </c>
      <c r="BC54" s="245">
        <f>ROUND(SUM($BC$55:$BC$60),2)</f>
        <v>0</v>
      </c>
      <c r="BD54" s="247">
        <f>ROUND(SUM($BD$55:$BD$60),2)</f>
        <v>0</v>
      </c>
      <c r="BS54" s="248" t="s">
        <v>70</v>
      </c>
      <c r="BT54" s="248" t="s">
        <v>77</v>
      </c>
      <c r="BU54" s="248" t="s">
        <v>72</v>
      </c>
      <c r="BV54" s="248" t="s">
        <v>73</v>
      </c>
      <c r="BW54" s="248" t="s">
        <v>83</v>
      </c>
      <c r="BX54" s="248" t="s">
        <v>4</v>
      </c>
      <c r="CL54" s="248" t="s">
        <v>17</v>
      </c>
      <c r="CM54" s="248" t="s">
        <v>79</v>
      </c>
    </row>
    <row r="55" spans="1:91" s="173" customFormat="1" ht="34.5" customHeight="1" x14ac:dyDescent="0.3">
      <c r="A55" s="240" t="s">
        <v>2043</v>
      </c>
      <c r="B55" s="252"/>
      <c r="C55" s="253"/>
      <c r="D55" s="253"/>
      <c r="E55" s="295" t="s">
        <v>84</v>
      </c>
      <c r="F55" s="296"/>
      <c r="G55" s="296"/>
      <c r="H55" s="296"/>
      <c r="I55" s="296"/>
      <c r="J55" s="253"/>
      <c r="K55" s="295" t="s">
        <v>85</v>
      </c>
      <c r="L55" s="296"/>
      <c r="M55" s="296"/>
      <c r="N55" s="296"/>
      <c r="O55" s="296"/>
      <c r="P55" s="296"/>
      <c r="Q55" s="296"/>
      <c r="R55" s="296"/>
      <c r="S55" s="296"/>
      <c r="T55" s="296"/>
      <c r="U55" s="296"/>
      <c r="V55" s="296"/>
      <c r="W55" s="296"/>
      <c r="X55" s="296"/>
      <c r="Y55" s="296"/>
      <c r="Z55" s="296"/>
      <c r="AA55" s="296"/>
      <c r="AB55" s="296"/>
      <c r="AC55" s="296"/>
      <c r="AD55" s="296"/>
      <c r="AE55" s="296"/>
      <c r="AF55" s="296"/>
      <c r="AG55" s="297">
        <f>'SO 01 - D.1.1 - Architekt...'!$J$29</f>
        <v>0</v>
      </c>
      <c r="AH55" s="296"/>
      <c r="AI55" s="296"/>
      <c r="AJ55" s="296"/>
      <c r="AK55" s="296"/>
      <c r="AL55" s="296"/>
      <c r="AM55" s="296"/>
      <c r="AN55" s="297">
        <f>SUM($AG$55,$AT$55)</f>
        <v>0</v>
      </c>
      <c r="AO55" s="296"/>
      <c r="AP55" s="296"/>
      <c r="AQ55" s="254" t="s">
        <v>86</v>
      </c>
      <c r="AR55" s="252"/>
      <c r="AS55" s="255">
        <v>0</v>
      </c>
      <c r="AT55" s="256">
        <f>ROUND(SUM($AV$55:$AW$55),2)</f>
        <v>0</v>
      </c>
      <c r="AU55" s="257">
        <f>'SO 01 - D.1.1 - Architekt...'!$P$110</f>
        <v>34834.532434000001</v>
      </c>
      <c r="AV55" s="256">
        <f>'SO 01 - D.1.1 - Architekt...'!$J$32</f>
        <v>0</v>
      </c>
      <c r="AW55" s="256">
        <f>'SO 01 - D.1.1 - Architekt...'!$J$33</f>
        <v>0</v>
      </c>
      <c r="AX55" s="256">
        <f>'SO 01 - D.1.1 - Architekt...'!$J$34</f>
        <v>0</v>
      </c>
      <c r="AY55" s="256">
        <f>'SO 01 - D.1.1 - Architekt...'!$J$35</f>
        <v>0</v>
      </c>
      <c r="AZ55" s="256">
        <f>'SO 01 - D.1.1 - Architekt...'!$F$32</f>
        <v>0</v>
      </c>
      <c r="BA55" s="256">
        <f>'SO 01 - D.1.1 - Architekt...'!$F$33</f>
        <v>0</v>
      </c>
      <c r="BB55" s="256">
        <f>'SO 01 - D.1.1 - Architekt...'!$F$34</f>
        <v>0</v>
      </c>
      <c r="BC55" s="256">
        <f>'SO 01 - D.1.1 - Architekt...'!$F$35</f>
        <v>0</v>
      </c>
      <c r="BD55" s="258">
        <f>'SO 01 - D.1.1 - Architekt...'!$F$36</f>
        <v>0</v>
      </c>
      <c r="BT55" s="173" t="s">
        <v>79</v>
      </c>
      <c r="BV55" s="173" t="s">
        <v>73</v>
      </c>
      <c r="BW55" s="173" t="s">
        <v>87</v>
      </c>
      <c r="BX55" s="173" t="s">
        <v>83</v>
      </c>
    </row>
    <row r="56" spans="1:91" s="173" customFormat="1" ht="33" customHeight="1" x14ac:dyDescent="0.3">
      <c r="A56" s="240" t="s">
        <v>2043</v>
      </c>
      <c r="B56" s="252"/>
      <c r="C56" s="253"/>
      <c r="D56" s="253"/>
      <c r="E56" s="295" t="s">
        <v>88</v>
      </c>
      <c r="F56" s="296"/>
      <c r="G56" s="296"/>
      <c r="H56" s="296"/>
      <c r="I56" s="296"/>
      <c r="J56" s="253"/>
      <c r="K56" s="295" t="s">
        <v>89</v>
      </c>
      <c r="L56" s="296"/>
      <c r="M56" s="296"/>
      <c r="N56" s="296"/>
      <c r="O56" s="296"/>
      <c r="P56" s="296"/>
      <c r="Q56" s="296"/>
      <c r="R56" s="296"/>
      <c r="S56" s="296"/>
      <c r="T56" s="296"/>
      <c r="U56" s="296"/>
      <c r="V56" s="296"/>
      <c r="W56" s="296"/>
      <c r="X56" s="296"/>
      <c r="Y56" s="296"/>
      <c r="Z56" s="296"/>
      <c r="AA56" s="296"/>
      <c r="AB56" s="296"/>
      <c r="AC56" s="296"/>
      <c r="AD56" s="296"/>
      <c r="AE56" s="296"/>
      <c r="AF56" s="296"/>
      <c r="AG56" s="297">
        <f>'SO 01 - D.1.4.1 - Zdravot...'!$J$29</f>
        <v>0</v>
      </c>
      <c r="AH56" s="296"/>
      <c r="AI56" s="296"/>
      <c r="AJ56" s="296"/>
      <c r="AK56" s="296"/>
      <c r="AL56" s="296"/>
      <c r="AM56" s="296"/>
      <c r="AN56" s="297">
        <f>SUM($AG$56,$AT$56)</f>
        <v>0</v>
      </c>
      <c r="AO56" s="296"/>
      <c r="AP56" s="296"/>
      <c r="AQ56" s="254" t="s">
        <v>86</v>
      </c>
      <c r="AR56" s="252"/>
      <c r="AS56" s="255">
        <v>0</v>
      </c>
      <c r="AT56" s="256">
        <f>ROUND(SUM($AV$56:$AW$56),2)</f>
        <v>0</v>
      </c>
      <c r="AU56" s="257">
        <f>'SO 01 - D.1.4.1 - Zdravot...'!$P$83</f>
        <v>0</v>
      </c>
      <c r="AV56" s="256">
        <f>'SO 01 - D.1.4.1 - Zdravot...'!$J$32</f>
        <v>0</v>
      </c>
      <c r="AW56" s="256">
        <f>'SO 01 - D.1.4.1 - Zdravot...'!$J$33</f>
        <v>0</v>
      </c>
      <c r="AX56" s="256">
        <f>'SO 01 - D.1.4.1 - Zdravot...'!$J$34</f>
        <v>0</v>
      </c>
      <c r="AY56" s="256">
        <f>'SO 01 - D.1.4.1 - Zdravot...'!$J$35</f>
        <v>0</v>
      </c>
      <c r="AZ56" s="256">
        <f>'SO 01 - D.1.4.1 - Zdravot...'!$F$32</f>
        <v>0</v>
      </c>
      <c r="BA56" s="256">
        <f>'SO 01 - D.1.4.1 - Zdravot...'!$F$33</f>
        <v>0</v>
      </c>
      <c r="BB56" s="256">
        <f>'SO 01 - D.1.4.1 - Zdravot...'!$F$34</f>
        <v>0</v>
      </c>
      <c r="BC56" s="256">
        <f>'SO 01 - D.1.4.1 - Zdravot...'!$F$35</f>
        <v>0</v>
      </c>
      <c r="BD56" s="258">
        <f>'SO 01 - D.1.4.1 - Zdravot...'!$F$36</f>
        <v>0</v>
      </c>
      <c r="BT56" s="173" t="s">
        <v>79</v>
      </c>
      <c r="BV56" s="173" t="s">
        <v>73</v>
      </c>
      <c r="BW56" s="173" t="s">
        <v>90</v>
      </c>
      <c r="BX56" s="173" t="s">
        <v>83</v>
      </c>
    </row>
    <row r="57" spans="1:91" s="173" customFormat="1" ht="33.75" customHeight="1" x14ac:dyDescent="0.3">
      <c r="A57" s="240" t="s">
        <v>2043</v>
      </c>
      <c r="B57" s="252"/>
      <c r="C57" s="253"/>
      <c r="D57" s="253"/>
      <c r="E57" s="295" t="s">
        <v>91</v>
      </c>
      <c r="F57" s="296"/>
      <c r="G57" s="296"/>
      <c r="H57" s="296"/>
      <c r="I57" s="296"/>
      <c r="J57" s="253"/>
      <c r="K57" s="295" t="s">
        <v>92</v>
      </c>
      <c r="L57" s="296"/>
      <c r="M57" s="296"/>
      <c r="N57" s="296"/>
      <c r="O57" s="296"/>
      <c r="P57" s="296"/>
      <c r="Q57" s="296"/>
      <c r="R57" s="296"/>
      <c r="S57" s="296"/>
      <c r="T57" s="296"/>
      <c r="U57" s="296"/>
      <c r="V57" s="296"/>
      <c r="W57" s="296"/>
      <c r="X57" s="296"/>
      <c r="Y57" s="296"/>
      <c r="Z57" s="296"/>
      <c r="AA57" s="296"/>
      <c r="AB57" s="296"/>
      <c r="AC57" s="296"/>
      <c r="AD57" s="296"/>
      <c r="AE57" s="296"/>
      <c r="AF57" s="296"/>
      <c r="AG57" s="297">
        <f>'SO 01 - D.1.4.2 - Vzducho...'!$J$29</f>
        <v>0</v>
      </c>
      <c r="AH57" s="296"/>
      <c r="AI57" s="296"/>
      <c r="AJ57" s="296"/>
      <c r="AK57" s="296"/>
      <c r="AL57" s="296"/>
      <c r="AM57" s="296"/>
      <c r="AN57" s="297">
        <f>SUM($AG$57,$AT$57)</f>
        <v>0</v>
      </c>
      <c r="AO57" s="296"/>
      <c r="AP57" s="296"/>
      <c r="AQ57" s="254" t="s">
        <v>86</v>
      </c>
      <c r="AR57" s="252"/>
      <c r="AS57" s="255">
        <v>0</v>
      </c>
      <c r="AT57" s="256">
        <f>ROUND(SUM($AV$57:$AW$57),2)</f>
        <v>0</v>
      </c>
      <c r="AU57" s="257">
        <f>'SO 01 - D.1.4.2 - Vzducho...'!$P$83</f>
        <v>0</v>
      </c>
      <c r="AV57" s="256">
        <f>'SO 01 - D.1.4.2 - Vzducho...'!$J$32</f>
        <v>0</v>
      </c>
      <c r="AW57" s="256">
        <f>'SO 01 - D.1.4.2 - Vzducho...'!$J$33</f>
        <v>0</v>
      </c>
      <c r="AX57" s="256">
        <f>'SO 01 - D.1.4.2 - Vzducho...'!$J$34</f>
        <v>0</v>
      </c>
      <c r="AY57" s="256">
        <f>'SO 01 - D.1.4.2 - Vzducho...'!$J$35</f>
        <v>0</v>
      </c>
      <c r="AZ57" s="256">
        <f>'SO 01 - D.1.4.2 - Vzducho...'!$F$32</f>
        <v>0</v>
      </c>
      <c r="BA57" s="256">
        <f>'SO 01 - D.1.4.2 - Vzducho...'!$F$33</f>
        <v>0</v>
      </c>
      <c r="BB57" s="256">
        <f>'SO 01 - D.1.4.2 - Vzducho...'!$F$34</f>
        <v>0</v>
      </c>
      <c r="BC57" s="256">
        <f>'SO 01 - D.1.4.2 - Vzducho...'!$F$35</f>
        <v>0</v>
      </c>
      <c r="BD57" s="258">
        <f>'SO 01 - D.1.4.2 - Vzducho...'!$F$36</f>
        <v>0</v>
      </c>
      <c r="BT57" s="173" t="s">
        <v>79</v>
      </c>
      <c r="BV57" s="173" t="s">
        <v>73</v>
      </c>
      <c r="BW57" s="173" t="s">
        <v>93</v>
      </c>
      <c r="BX57" s="173" t="s">
        <v>83</v>
      </c>
    </row>
    <row r="58" spans="1:91" s="173" customFormat="1" ht="33.75" customHeight="1" x14ac:dyDescent="0.3">
      <c r="A58" s="240" t="s">
        <v>2043</v>
      </c>
      <c r="B58" s="252"/>
      <c r="C58" s="253"/>
      <c r="D58" s="253"/>
      <c r="E58" s="295" t="s">
        <v>94</v>
      </c>
      <c r="F58" s="296"/>
      <c r="G58" s="296"/>
      <c r="H58" s="296"/>
      <c r="I58" s="296"/>
      <c r="J58" s="253"/>
      <c r="K58" s="295" t="s">
        <v>95</v>
      </c>
      <c r="L58" s="296"/>
      <c r="M58" s="296"/>
      <c r="N58" s="296"/>
      <c r="O58" s="296"/>
      <c r="P58" s="296"/>
      <c r="Q58" s="296"/>
      <c r="R58" s="296"/>
      <c r="S58" s="296"/>
      <c r="T58" s="296"/>
      <c r="U58" s="296"/>
      <c r="V58" s="296"/>
      <c r="W58" s="296"/>
      <c r="X58" s="296"/>
      <c r="Y58" s="296"/>
      <c r="Z58" s="296"/>
      <c r="AA58" s="296"/>
      <c r="AB58" s="296"/>
      <c r="AC58" s="296"/>
      <c r="AD58" s="296"/>
      <c r="AE58" s="296"/>
      <c r="AF58" s="296"/>
      <c r="AG58" s="297">
        <f>'SO 01 - D.1.4.3 - Zařízen...'!$J$29</f>
        <v>0</v>
      </c>
      <c r="AH58" s="296"/>
      <c r="AI58" s="296"/>
      <c r="AJ58" s="296"/>
      <c r="AK58" s="296"/>
      <c r="AL58" s="296"/>
      <c r="AM58" s="296"/>
      <c r="AN58" s="297">
        <f>SUM($AG$58,$AT$58)</f>
        <v>0</v>
      </c>
      <c r="AO58" s="296"/>
      <c r="AP58" s="296"/>
      <c r="AQ58" s="254" t="s">
        <v>86</v>
      </c>
      <c r="AR58" s="252"/>
      <c r="AS58" s="255">
        <v>0</v>
      </c>
      <c r="AT58" s="256">
        <f>ROUND(SUM($AV$58:$AW$58),2)</f>
        <v>0</v>
      </c>
      <c r="AU58" s="257">
        <f>'SO 01 - D.1.4.3 - Zařízen...'!$P$83</f>
        <v>0</v>
      </c>
      <c r="AV58" s="256">
        <f>'SO 01 - D.1.4.3 - Zařízen...'!$J$32</f>
        <v>0</v>
      </c>
      <c r="AW58" s="256">
        <f>'SO 01 - D.1.4.3 - Zařízen...'!$J$33</f>
        <v>0</v>
      </c>
      <c r="AX58" s="256">
        <f>'SO 01 - D.1.4.3 - Zařízen...'!$J$34</f>
        <v>0</v>
      </c>
      <c r="AY58" s="256">
        <f>'SO 01 - D.1.4.3 - Zařízen...'!$J$35</f>
        <v>0</v>
      </c>
      <c r="AZ58" s="256">
        <f>'SO 01 - D.1.4.3 - Zařízen...'!$F$32</f>
        <v>0</v>
      </c>
      <c r="BA58" s="256">
        <f>'SO 01 - D.1.4.3 - Zařízen...'!$F$33</f>
        <v>0</v>
      </c>
      <c r="BB58" s="256">
        <f>'SO 01 - D.1.4.3 - Zařízen...'!$F$34</f>
        <v>0</v>
      </c>
      <c r="BC58" s="256">
        <f>'SO 01 - D.1.4.3 - Zařízen...'!$F$35</f>
        <v>0</v>
      </c>
      <c r="BD58" s="258">
        <f>'SO 01 - D.1.4.3 - Zařízen...'!$F$36</f>
        <v>0</v>
      </c>
      <c r="BT58" s="173" t="s">
        <v>79</v>
      </c>
      <c r="BV58" s="173" t="s">
        <v>73</v>
      </c>
      <c r="BW58" s="173" t="s">
        <v>96</v>
      </c>
      <c r="BX58" s="173" t="s">
        <v>83</v>
      </c>
    </row>
    <row r="59" spans="1:91" s="173" customFormat="1" ht="32.25" customHeight="1" x14ac:dyDescent="0.3">
      <c r="A59" s="240" t="s">
        <v>2043</v>
      </c>
      <c r="B59" s="252"/>
      <c r="C59" s="253"/>
      <c r="D59" s="253"/>
      <c r="E59" s="295" t="s">
        <v>97</v>
      </c>
      <c r="F59" s="296"/>
      <c r="G59" s="296"/>
      <c r="H59" s="296"/>
      <c r="I59" s="296"/>
      <c r="J59" s="253"/>
      <c r="K59" s="295" t="s">
        <v>98</v>
      </c>
      <c r="L59" s="296"/>
      <c r="M59" s="296"/>
      <c r="N59" s="296"/>
      <c r="O59" s="296"/>
      <c r="P59" s="296"/>
      <c r="Q59" s="296"/>
      <c r="R59" s="296"/>
      <c r="S59" s="296"/>
      <c r="T59" s="296"/>
      <c r="U59" s="296"/>
      <c r="V59" s="296"/>
      <c r="W59" s="296"/>
      <c r="X59" s="296"/>
      <c r="Y59" s="296"/>
      <c r="Z59" s="296"/>
      <c r="AA59" s="296"/>
      <c r="AB59" s="296"/>
      <c r="AC59" s="296"/>
      <c r="AD59" s="296"/>
      <c r="AE59" s="296"/>
      <c r="AF59" s="296"/>
      <c r="AG59" s="297">
        <f>'SO 01 - D.1.4.5 - Silnopr...'!$J$29</f>
        <v>0</v>
      </c>
      <c r="AH59" s="296"/>
      <c r="AI59" s="296"/>
      <c r="AJ59" s="296"/>
      <c r="AK59" s="296"/>
      <c r="AL59" s="296"/>
      <c r="AM59" s="296"/>
      <c r="AN59" s="297">
        <f>SUM($AG$59,$AT$59)</f>
        <v>0</v>
      </c>
      <c r="AO59" s="296"/>
      <c r="AP59" s="296"/>
      <c r="AQ59" s="254" t="s">
        <v>86</v>
      </c>
      <c r="AR59" s="252"/>
      <c r="AS59" s="255">
        <v>0</v>
      </c>
      <c r="AT59" s="256">
        <f>ROUND(SUM($AV$59:$AW$59),2)</f>
        <v>0</v>
      </c>
      <c r="AU59" s="257">
        <f>'SO 01 - D.1.4.5 - Silnopr...'!$P$83</f>
        <v>0</v>
      </c>
      <c r="AV59" s="256">
        <f>'SO 01 - D.1.4.5 - Silnopr...'!$J$32</f>
        <v>0</v>
      </c>
      <c r="AW59" s="256">
        <f>'SO 01 - D.1.4.5 - Silnopr...'!$J$33</f>
        <v>0</v>
      </c>
      <c r="AX59" s="256">
        <f>'SO 01 - D.1.4.5 - Silnopr...'!$J$34</f>
        <v>0</v>
      </c>
      <c r="AY59" s="256">
        <f>'SO 01 - D.1.4.5 - Silnopr...'!$J$35</f>
        <v>0</v>
      </c>
      <c r="AZ59" s="256">
        <f>'SO 01 - D.1.4.5 - Silnopr...'!$F$32</f>
        <v>0</v>
      </c>
      <c r="BA59" s="256">
        <f>'SO 01 - D.1.4.5 - Silnopr...'!$F$33</f>
        <v>0</v>
      </c>
      <c r="BB59" s="256">
        <f>'SO 01 - D.1.4.5 - Silnopr...'!$F$34</f>
        <v>0</v>
      </c>
      <c r="BC59" s="256">
        <f>'SO 01 - D.1.4.5 - Silnopr...'!$F$35</f>
        <v>0</v>
      </c>
      <c r="BD59" s="258">
        <f>'SO 01 - D.1.4.5 - Silnopr...'!$F$36</f>
        <v>0</v>
      </c>
      <c r="BT59" s="173" t="s">
        <v>79</v>
      </c>
      <c r="BV59" s="173" t="s">
        <v>73</v>
      </c>
      <c r="BW59" s="173" t="s">
        <v>99</v>
      </c>
      <c r="BX59" s="173" t="s">
        <v>83</v>
      </c>
    </row>
    <row r="60" spans="1:91" s="173" customFormat="1" ht="33.75" customHeight="1" x14ac:dyDescent="0.3">
      <c r="A60" s="240" t="s">
        <v>2043</v>
      </c>
      <c r="B60" s="252"/>
      <c r="C60" s="253"/>
      <c r="D60" s="253"/>
      <c r="E60" s="295" t="s">
        <v>100</v>
      </c>
      <c r="F60" s="296"/>
      <c r="G60" s="296"/>
      <c r="H60" s="296"/>
      <c r="I60" s="296"/>
      <c r="J60" s="253"/>
      <c r="K60" s="295" t="s">
        <v>101</v>
      </c>
      <c r="L60" s="296"/>
      <c r="M60" s="296"/>
      <c r="N60" s="296"/>
      <c r="O60" s="296"/>
      <c r="P60" s="296"/>
      <c r="Q60" s="296"/>
      <c r="R60" s="296"/>
      <c r="S60" s="296"/>
      <c r="T60" s="296"/>
      <c r="U60" s="296"/>
      <c r="V60" s="296"/>
      <c r="W60" s="296"/>
      <c r="X60" s="296"/>
      <c r="Y60" s="296"/>
      <c r="Z60" s="296"/>
      <c r="AA60" s="296"/>
      <c r="AB60" s="296"/>
      <c r="AC60" s="296"/>
      <c r="AD60" s="296"/>
      <c r="AE60" s="296"/>
      <c r="AF60" s="296"/>
      <c r="AG60" s="297">
        <f>'SO 01 - D.1.4.7 - Zařízen...'!$J$29</f>
        <v>0</v>
      </c>
      <c r="AH60" s="296"/>
      <c r="AI60" s="296"/>
      <c r="AJ60" s="296"/>
      <c r="AK60" s="296"/>
      <c r="AL60" s="296"/>
      <c r="AM60" s="296"/>
      <c r="AN60" s="297">
        <f>SUM($AG$60,$AT$60)</f>
        <v>0</v>
      </c>
      <c r="AO60" s="296"/>
      <c r="AP60" s="296"/>
      <c r="AQ60" s="254" t="s">
        <v>86</v>
      </c>
      <c r="AR60" s="252"/>
      <c r="AS60" s="255">
        <v>0</v>
      </c>
      <c r="AT60" s="256">
        <f>ROUND(SUM($AV$60:$AW$60),2)</f>
        <v>0</v>
      </c>
      <c r="AU60" s="257">
        <f>'SO 01 - D.1.4.7 - Zařízen...'!$P$83</f>
        <v>0</v>
      </c>
      <c r="AV60" s="256">
        <f>'SO 01 - D.1.4.7 - Zařízen...'!$J$32</f>
        <v>0</v>
      </c>
      <c r="AW60" s="256">
        <f>'SO 01 - D.1.4.7 - Zařízen...'!$J$33</f>
        <v>0</v>
      </c>
      <c r="AX60" s="256">
        <f>'SO 01 - D.1.4.7 - Zařízen...'!$J$34</f>
        <v>0</v>
      </c>
      <c r="AY60" s="256">
        <f>'SO 01 - D.1.4.7 - Zařízen...'!$J$35</f>
        <v>0</v>
      </c>
      <c r="AZ60" s="256">
        <f>'SO 01 - D.1.4.7 - Zařízen...'!$F$32</f>
        <v>0</v>
      </c>
      <c r="BA60" s="256">
        <f>'SO 01 - D.1.4.7 - Zařízen...'!$F$33</f>
        <v>0</v>
      </c>
      <c r="BB60" s="256">
        <f>'SO 01 - D.1.4.7 - Zařízen...'!$F$34</f>
        <v>0</v>
      </c>
      <c r="BC60" s="256">
        <f>'SO 01 - D.1.4.7 - Zařízen...'!$F$35</f>
        <v>0</v>
      </c>
      <c r="BD60" s="258">
        <f>'SO 01 - D.1.4.7 - Zařízen...'!$F$36</f>
        <v>0</v>
      </c>
      <c r="BT60" s="173" t="s">
        <v>79</v>
      </c>
      <c r="BV60" s="173" t="s">
        <v>73</v>
      </c>
      <c r="BW60" s="173" t="s">
        <v>102</v>
      </c>
      <c r="BX60" s="173" t="s">
        <v>83</v>
      </c>
    </row>
    <row r="61" spans="1:91" s="248" customFormat="1" ht="28.5" customHeight="1" x14ac:dyDescent="0.3">
      <c r="B61" s="241"/>
      <c r="C61" s="242"/>
      <c r="D61" s="285" t="s">
        <v>103</v>
      </c>
      <c r="E61" s="286"/>
      <c r="F61" s="286"/>
      <c r="G61" s="286"/>
      <c r="H61" s="286"/>
      <c r="I61" s="242"/>
      <c r="J61" s="285" t="s">
        <v>104</v>
      </c>
      <c r="K61" s="286"/>
      <c r="L61" s="286"/>
      <c r="M61" s="286"/>
      <c r="N61" s="286"/>
      <c r="O61" s="286"/>
      <c r="P61" s="286"/>
      <c r="Q61" s="286"/>
      <c r="R61" s="286"/>
      <c r="S61" s="286"/>
      <c r="T61" s="286"/>
      <c r="U61" s="286"/>
      <c r="V61" s="286"/>
      <c r="W61" s="286"/>
      <c r="X61" s="286"/>
      <c r="Y61" s="286"/>
      <c r="Z61" s="286"/>
      <c r="AA61" s="286"/>
      <c r="AB61" s="286"/>
      <c r="AC61" s="286"/>
      <c r="AD61" s="286"/>
      <c r="AE61" s="286"/>
      <c r="AF61" s="286"/>
      <c r="AG61" s="287">
        <f>ROUND(SUM($AG$62:$AG$63),2)</f>
        <v>0</v>
      </c>
      <c r="AH61" s="288"/>
      <c r="AI61" s="288"/>
      <c r="AJ61" s="288"/>
      <c r="AK61" s="288"/>
      <c r="AL61" s="288"/>
      <c r="AM61" s="288"/>
      <c r="AN61" s="287">
        <f>SUM($AG$61,$AT$61)</f>
        <v>0</v>
      </c>
      <c r="AO61" s="288"/>
      <c r="AP61" s="288"/>
      <c r="AQ61" s="243" t="s">
        <v>105</v>
      </c>
      <c r="AR61" s="241"/>
      <c r="AS61" s="244">
        <f>ROUND(SUM($AS$62:$AS$63),2)</f>
        <v>0</v>
      </c>
      <c r="AT61" s="245">
        <f>ROUND(SUM($AV$61:$AW$61),2)</f>
        <v>0</v>
      </c>
      <c r="AU61" s="246">
        <f>ROUND(SUM($AU$62:$AU$63),5)</f>
        <v>0</v>
      </c>
      <c r="AV61" s="245">
        <f>ROUND($AZ$61*$L$26,2)</f>
        <v>0</v>
      </c>
      <c r="AW61" s="245">
        <f>ROUND($BA$61*$L$27,2)</f>
        <v>0</v>
      </c>
      <c r="AX61" s="245">
        <f>ROUND($BB$61*$L$26,2)</f>
        <v>0</v>
      </c>
      <c r="AY61" s="245">
        <f>ROUND($BC$61*$L$27,2)</f>
        <v>0</v>
      </c>
      <c r="AZ61" s="245">
        <f>ROUND(SUM($AZ$62:$AZ$63),2)</f>
        <v>0</v>
      </c>
      <c r="BA61" s="245">
        <f>ROUND(SUM($BA$62:$BA$63),2)</f>
        <v>0</v>
      </c>
      <c r="BB61" s="245">
        <f>ROUND(SUM($BB$62:$BB$63),2)</f>
        <v>0</v>
      </c>
      <c r="BC61" s="245">
        <f>ROUND(SUM($BC$62:$BC$63),2)</f>
        <v>0</v>
      </c>
      <c r="BD61" s="247">
        <f>ROUND(SUM($BD$62:$BD$63),2)</f>
        <v>0</v>
      </c>
      <c r="BS61" s="248" t="s">
        <v>70</v>
      </c>
      <c r="BT61" s="248" t="s">
        <v>77</v>
      </c>
      <c r="BU61" s="248" t="s">
        <v>72</v>
      </c>
      <c r="BV61" s="248" t="s">
        <v>73</v>
      </c>
      <c r="BW61" s="248" t="s">
        <v>106</v>
      </c>
      <c r="BX61" s="248" t="s">
        <v>4</v>
      </c>
      <c r="CL61" s="248" t="s">
        <v>17</v>
      </c>
      <c r="CM61" s="248" t="s">
        <v>79</v>
      </c>
    </row>
    <row r="62" spans="1:91" s="173" customFormat="1" ht="23.25" customHeight="1" x14ac:dyDescent="0.3">
      <c r="A62" s="240" t="s">
        <v>2043</v>
      </c>
      <c r="B62" s="252"/>
      <c r="C62" s="253"/>
      <c r="D62" s="253"/>
      <c r="E62" s="295" t="s">
        <v>107</v>
      </c>
      <c r="F62" s="296"/>
      <c r="G62" s="296"/>
      <c r="H62" s="296"/>
      <c r="I62" s="296"/>
      <c r="J62" s="253"/>
      <c r="K62" s="295" t="s">
        <v>108</v>
      </c>
      <c r="L62" s="296"/>
      <c r="M62" s="296"/>
      <c r="N62" s="296"/>
      <c r="O62" s="296"/>
      <c r="P62" s="296"/>
      <c r="Q62" s="296"/>
      <c r="R62" s="296"/>
      <c r="S62" s="296"/>
      <c r="T62" s="296"/>
      <c r="U62" s="296"/>
      <c r="V62" s="296"/>
      <c r="W62" s="296"/>
      <c r="X62" s="296"/>
      <c r="Y62" s="296"/>
      <c r="Z62" s="296"/>
      <c r="AA62" s="296"/>
      <c r="AB62" s="296"/>
      <c r="AC62" s="296"/>
      <c r="AD62" s="296"/>
      <c r="AE62" s="296"/>
      <c r="AF62" s="296"/>
      <c r="AG62" s="297">
        <f>'IO 01 - Výměna části areá...'!$J$29</f>
        <v>0</v>
      </c>
      <c r="AH62" s="296"/>
      <c r="AI62" s="296"/>
      <c r="AJ62" s="296"/>
      <c r="AK62" s="296"/>
      <c r="AL62" s="296"/>
      <c r="AM62" s="296"/>
      <c r="AN62" s="297">
        <f>SUM($AG$62,$AT$62)</f>
        <v>0</v>
      </c>
      <c r="AO62" s="296"/>
      <c r="AP62" s="296"/>
      <c r="AQ62" s="254" t="s">
        <v>86</v>
      </c>
      <c r="AR62" s="252"/>
      <c r="AS62" s="255">
        <v>0</v>
      </c>
      <c r="AT62" s="256">
        <f>ROUND(SUM($AV$62:$AW$62),2)</f>
        <v>0</v>
      </c>
      <c r="AU62" s="257">
        <f>'IO 01 - Výměna části areá...'!$P$83</f>
        <v>0</v>
      </c>
      <c r="AV62" s="256">
        <f>'IO 01 - Výměna části areá...'!$J$32</f>
        <v>0</v>
      </c>
      <c r="AW62" s="256">
        <f>'IO 01 - Výměna části areá...'!$J$33</f>
        <v>0</v>
      </c>
      <c r="AX62" s="256">
        <f>'IO 01 - Výměna části areá...'!$J$34</f>
        <v>0</v>
      </c>
      <c r="AY62" s="256">
        <f>'IO 01 - Výměna části areá...'!$J$35</f>
        <v>0</v>
      </c>
      <c r="AZ62" s="256">
        <f>'IO 01 - Výměna části areá...'!$F$32</f>
        <v>0</v>
      </c>
      <c r="BA62" s="256">
        <f>'IO 01 - Výměna části areá...'!$F$33</f>
        <v>0</v>
      </c>
      <c r="BB62" s="256">
        <f>'IO 01 - Výměna části areá...'!$F$34</f>
        <v>0</v>
      </c>
      <c r="BC62" s="256">
        <f>'IO 01 - Výměna části areá...'!$F$35</f>
        <v>0</v>
      </c>
      <c r="BD62" s="258">
        <f>'IO 01 - Výměna části areá...'!$F$36</f>
        <v>0</v>
      </c>
      <c r="BT62" s="173" t="s">
        <v>79</v>
      </c>
      <c r="BV62" s="173" t="s">
        <v>73</v>
      </c>
      <c r="BW62" s="173" t="s">
        <v>109</v>
      </c>
      <c r="BX62" s="173" t="s">
        <v>106</v>
      </c>
    </row>
    <row r="63" spans="1:91" s="173" customFormat="1" ht="23.25" customHeight="1" x14ac:dyDescent="0.3">
      <c r="A63" s="240" t="s">
        <v>2043</v>
      </c>
      <c r="B63" s="252"/>
      <c r="C63" s="253"/>
      <c r="D63" s="253"/>
      <c r="E63" s="295" t="s">
        <v>110</v>
      </c>
      <c r="F63" s="296"/>
      <c r="G63" s="296"/>
      <c r="H63" s="296"/>
      <c r="I63" s="296"/>
      <c r="J63" s="253"/>
      <c r="K63" s="295" t="s">
        <v>111</v>
      </c>
      <c r="L63" s="296"/>
      <c r="M63" s="296"/>
      <c r="N63" s="296"/>
      <c r="O63" s="296"/>
      <c r="P63" s="296"/>
      <c r="Q63" s="296"/>
      <c r="R63" s="296"/>
      <c r="S63" s="296"/>
      <c r="T63" s="296"/>
      <c r="U63" s="296"/>
      <c r="V63" s="296"/>
      <c r="W63" s="296"/>
      <c r="X63" s="296"/>
      <c r="Y63" s="296"/>
      <c r="Z63" s="296"/>
      <c r="AA63" s="296"/>
      <c r="AB63" s="296"/>
      <c r="AC63" s="296"/>
      <c r="AD63" s="296"/>
      <c r="AE63" s="296"/>
      <c r="AF63" s="296"/>
      <c r="AG63" s="297">
        <f>'IO 02 - Výměna části areá...'!$J$29</f>
        <v>0</v>
      </c>
      <c r="AH63" s="296"/>
      <c r="AI63" s="296"/>
      <c r="AJ63" s="296"/>
      <c r="AK63" s="296"/>
      <c r="AL63" s="296"/>
      <c r="AM63" s="296"/>
      <c r="AN63" s="297">
        <f>SUM($AG$63,$AT$63)</f>
        <v>0</v>
      </c>
      <c r="AO63" s="296"/>
      <c r="AP63" s="296"/>
      <c r="AQ63" s="254" t="s">
        <v>86</v>
      </c>
      <c r="AR63" s="252"/>
      <c r="AS63" s="259">
        <v>0</v>
      </c>
      <c r="AT63" s="260">
        <f>ROUND(SUM($AV$63:$AW$63),2)</f>
        <v>0</v>
      </c>
      <c r="AU63" s="261">
        <f>'IO 02 - Výměna části areá...'!$P$83</f>
        <v>0</v>
      </c>
      <c r="AV63" s="260">
        <f>'IO 02 - Výměna části areá...'!$J$32</f>
        <v>0</v>
      </c>
      <c r="AW63" s="260">
        <f>'IO 02 - Výměna části areá...'!$J$33</f>
        <v>0</v>
      </c>
      <c r="AX63" s="260">
        <f>'IO 02 - Výměna části areá...'!$J$34</f>
        <v>0</v>
      </c>
      <c r="AY63" s="260">
        <f>'IO 02 - Výměna části areá...'!$J$35</f>
        <v>0</v>
      </c>
      <c r="AZ63" s="260">
        <f>'IO 02 - Výměna části areá...'!$F$32</f>
        <v>0</v>
      </c>
      <c r="BA63" s="260">
        <f>'IO 02 - Výměna části areá...'!$F$33</f>
        <v>0</v>
      </c>
      <c r="BB63" s="260">
        <f>'IO 02 - Výměna části areá...'!$F$34</f>
        <v>0</v>
      </c>
      <c r="BC63" s="260">
        <f>'IO 02 - Výměna části areá...'!$F$35</f>
        <v>0</v>
      </c>
      <c r="BD63" s="262">
        <f>'IO 02 - Výměna části areá...'!$F$36</f>
        <v>0</v>
      </c>
      <c r="BT63" s="173" t="s">
        <v>79</v>
      </c>
      <c r="BV63" s="173" t="s">
        <v>73</v>
      </c>
      <c r="BW63" s="173" t="s">
        <v>112</v>
      </c>
      <c r="BX63" s="173" t="s">
        <v>106</v>
      </c>
    </row>
    <row r="64" spans="1:91" s="102" customFormat="1" ht="30.75" customHeight="1" x14ac:dyDescent="0.3">
      <c r="B64" s="103"/>
      <c r="AR64" s="103"/>
    </row>
    <row r="65" spans="2:44" s="102" customFormat="1" ht="7.5" customHeight="1" x14ac:dyDescent="0.3">
      <c r="B65" s="122"/>
      <c r="C65" s="123"/>
      <c r="D65" s="123"/>
      <c r="E65" s="123"/>
      <c r="F65" s="123"/>
      <c r="G65" s="123"/>
      <c r="H65" s="123"/>
      <c r="I65" s="123"/>
      <c r="J65" s="123"/>
      <c r="K65" s="123"/>
      <c r="L65" s="123"/>
      <c r="M65" s="123"/>
      <c r="N65" s="123"/>
      <c r="O65" s="123"/>
      <c r="P65" s="123"/>
      <c r="Q65" s="123"/>
      <c r="R65" s="123"/>
      <c r="S65" s="123"/>
      <c r="T65" s="123"/>
      <c r="U65" s="123"/>
      <c r="V65" s="123"/>
      <c r="W65" s="123"/>
      <c r="X65" s="123"/>
      <c r="Y65" s="123"/>
      <c r="Z65" s="123"/>
      <c r="AA65" s="123"/>
      <c r="AB65" s="123"/>
      <c r="AC65" s="123"/>
      <c r="AD65" s="123"/>
      <c r="AE65" s="123"/>
      <c r="AF65" s="123"/>
      <c r="AG65" s="123"/>
      <c r="AH65" s="123"/>
      <c r="AI65" s="123"/>
      <c r="AJ65" s="123"/>
      <c r="AK65" s="123"/>
      <c r="AL65" s="123"/>
      <c r="AM65" s="123"/>
      <c r="AN65" s="123"/>
      <c r="AO65" s="123"/>
      <c r="AP65" s="123"/>
      <c r="AQ65" s="123"/>
      <c r="AR65" s="103"/>
    </row>
  </sheetData>
  <sheetProtection algorithmName="SHA-512" hashValue="zWMfv05z0pMBUsVr2Yi05STyvoyNswt3BmOLhlYqdS7MpnwdnoW5dGCeU52lNlfk1RSWHsGvaN/bh+J7GwGSHw==" saltValue="zl0tZFMa69P1iIDFnuSOQQ==" spinCount="100000" sheet="1" objects="1" scenarios="1" selectLockedCells="1"/>
  <mergeCells count="83">
    <mergeCell ref="AG51:AM51"/>
    <mergeCell ref="AN51:AP51"/>
    <mergeCell ref="AR2:BE2"/>
    <mergeCell ref="AN62:AP62"/>
    <mergeCell ref="AG62:AM62"/>
    <mergeCell ref="AN59:AP59"/>
    <mergeCell ref="AG59:AM59"/>
    <mergeCell ref="AN57:AP57"/>
    <mergeCell ref="AG57:AM57"/>
    <mergeCell ref="AN55:AP55"/>
    <mergeCell ref="AG55:AM55"/>
    <mergeCell ref="AN52:AP52"/>
    <mergeCell ref="AG52:AM52"/>
    <mergeCell ref="L42:AO42"/>
    <mergeCell ref="AM44:AN44"/>
    <mergeCell ref="AM46:AP46"/>
    <mergeCell ref="AN63:AP63"/>
    <mergeCell ref="AG63:AM63"/>
    <mergeCell ref="E63:I63"/>
    <mergeCell ref="K63:AF63"/>
    <mergeCell ref="AN61:AP61"/>
    <mergeCell ref="AG61:AM61"/>
    <mergeCell ref="E62:I62"/>
    <mergeCell ref="K62:AF62"/>
    <mergeCell ref="D61:H61"/>
    <mergeCell ref="J61:AF61"/>
    <mergeCell ref="E59:I59"/>
    <mergeCell ref="K59:AF59"/>
    <mergeCell ref="AN60:AP60"/>
    <mergeCell ref="AG60:AM60"/>
    <mergeCell ref="E60:I60"/>
    <mergeCell ref="K60:AF60"/>
    <mergeCell ref="E57:I57"/>
    <mergeCell ref="K57:AF57"/>
    <mergeCell ref="AN58:AP58"/>
    <mergeCell ref="AG58:AM58"/>
    <mergeCell ref="E58:I58"/>
    <mergeCell ref="K58:AF58"/>
    <mergeCell ref="E55:I55"/>
    <mergeCell ref="K55:AF55"/>
    <mergeCell ref="AN56:AP56"/>
    <mergeCell ref="AG56:AM56"/>
    <mergeCell ref="E56:I56"/>
    <mergeCell ref="K56:AF56"/>
    <mergeCell ref="D52:H52"/>
    <mergeCell ref="J52:AF52"/>
    <mergeCell ref="AN54:AP54"/>
    <mergeCell ref="AG54:AM54"/>
    <mergeCell ref="D54:H54"/>
    <mergeCell ref="J54:AF54"/>
    <mergeCell ref="J53:T53"/>
    <mergeCell ref="AF53:AG53"/>
    <mergeCell ref="AL53:AM53"/>
    <mergeCell ref="AN53:AP53"/>
    <mergeCell ref="AS46:AT48"/>
    <mergeCell ref="C49:G49"/>
    <mergeCell ref="I49:AF49"/>
    <mergeCell ref="AG49:AM49"/>
    <mergeCell ref="AN49:AP49"/>
    <mergeCell ref="L30:O30"/>
    <mergeCell ref="W30:AE30"/>
    <mergeCell ref="AK30:AO30"/>
    <mergeCell ref="X32:AB32"/>
    <mergeCell ref="AK32:AO32"/>
    <mergeCell ref="L28:O28"/>
    <mergeCell ref="W28:AE28"/>
    <mergeCell ref="AK28:AO28"/>
    <mergeCell ref="L29:O29"/>
    <mergeCell ref="W29:AE29"/>
    <mergeCell ref="AK29:AO29"/>
    <mergeCell ref="L26:O26"/>
    <mergeCell ref="W26:AE26"/>
    <mergeCell ref="AK26:AO26"/>
    <mergeCell ref="L27:O27"/>
    <mergeCell ref="W27:AE27"/>
    <mergeCell ref="AK27:AO27"/>
    <mergeCell ref="K5:AO5"/>
    <mergeCell ref="K6:AO6"/>
    <mergeCell ref="E20:AN20"/>
    <mergeCell ref="AK23:AO23"/>
    <mergeCell ref="L25:O25"/>
    <mergeCell ref="W25:AE25"/>
    <mergeCell ref="AK25:AO25"/>
  </mergeCells>
  <hyperlinks>
    <hyperlink ref="K1:S1" location="C2" tooltip="Rekapitulace stavby" display="1) Rekapitulace stavby"/>
    <hyperlink ref="W1:AI1" location="C51" tooltip="Rekapitulace objektů stavby a soupisů prací" display="2) Rekapitulace objektů stavby a soupisů prací"/>
    <hyperlink ref="A52" location="'VON - Vedlejší a ostatní ...'!C2" tooltip="VON - Vedlejší a ostatní ..." display="/"/>
    <hyperlink ref="A55" location="'SO 01 - D.1.1 - Architekt...'!C2" tooltip="SO 01 - D.1.1 - Architekt..." display="/"/>
    <hyperlink ref="A56" location="'SO 01 - D.1.4.1 - Zdravot...'!C2" tooltip="SO 01 - D.1.4.1 - Zdravot..." display="/"/>
    <hyperlink ref="A57" location="'SO 01 - D.1.4.2 - Vzducho...'!C2" tooltip="SO 01 - D.1.4.2 - Vzducho..." display="/"/>
    <hyperlink ref="A58" location="'SO 01 - D.1.4.3 - Zařízen...'!C2" tooltip="SO 01 - D.1.4.3 - Zařízen..." display="/"/>
    <hyperlink ref="A59" location="'SO 01 - D.1.4.5 - Silnopr...'!C2" tooltip="SO 01 - D.1.4.5 - Silnopr..." display="/"/>
    <hyperlink ref="A60" location="'SO 01 - D.1.4.7 - Zařízen...'!C2" tooltip="SO 01 - D.1.4.7 - Zařízen..." display="/"/>
    <hyperlink ref="A62" location="'IO 01 - Výměna části areá...'!C2" tooltip="IO 01 - Výměna části areá..." display="/"/>
    <hyperlink ref="A63" location="'IO 02 - Výměna části areá...'!C2" tooltip="IO 02 - Výměna části areá..." display="/"/>
  </hyperlinks>
  <pageMargins left="0.59027779102325439" right="0.59027779102325439" top="0.59027779102325439" bottom="0.59027779102325439" header="0" footer="0"/>
  <pageSetup paperSize="9" fitToHeight="100" orientation="landscape" blackAndWhite="1" verticalDpi="0" r:id="rId1"/>
  <headerFooter alignWithMargins="0">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373"/>
  <sheetViews>
    <sheetView showGridLines="0" workbookViewId="0">
      <pane ySplit="1" topLeftCell="A69" activePane="bottomLeft" state="frozenSplit"/>
      <selection pane="bottomLeft" activeCell="I85" sqref="I85"/>
    </sheetView>
  </sheetViews>
  <sheetFormatPr defaultColWidth="10.5" defaultRowHeight="14.25" customHeight="1" x14ac:dyDescent="0.3"/>
  <cols>
    <col min="1" max="1" width="8.33203125" style="90" customWidth="1"/>
    <col min="2" max="2" width="1.6640625" style="90" customWidth="1"/>
    <col min="3" max="3" width="4.1640625" style="90" customWidth="1"/>
    <col min="4" max="4" width="4.33203125" style="90" customWidth="1"/>
    <col min="5" max="5" width="17.1640625" style="90" customWidth="1"/>
    <col min="6" max="6" width="90.83203125" style="90" customWidth="1"/>
    <col min="7" max="7" width="8.6640625" style="90" customWidth="1"/>
    <col min="8" max="8" width="11.1640625" style="90" customWidth="1"/>
    <col min="9" max="9" width="12.6640625" style="90" customWidth="1"/>
    <col min="10" max="10" width="23.5" style="90" customWidth="1"/>
    <col min="11" max="11" width="15.5" style="90" customWidth="1"/>
    <col min="12" max="12" width="10.5" style="170" customWidth="1"/>
    <col min="13" max="18" width="10.5" style="90" hidden="1" customWidth="1"/>
    <col min="19" max="19" width="8.1640625" style="90" hidden="1" customWidth="1"/>
    <col min="20" max="20" width="29.6640625" style="90" hidden="1" customWidth="1"/>
    <col min="21" max="21" width="16.33203125" style="90" hidden="1" customWidth="1"/>
    <col min="22" max="22" width="12.33203125" style="90" customWidth="1"/>
    <col min="23" max="23" width="16.33203125" style="90" customWidth="1"/>
    <col min="24" max="24" width="12.1640625" style="90" customWidth="1"/>
    <col min="25" max="25" width="15" style="90" customWidth="1"/>
    <col min="26" max="26" width="11" style="90" customWidth="1"/>
    <col min="27" max="27" width="15" style="90" customWidth="1"/>
    <col min="28" max="28" width="16.33203125" style="90" customWidth="1"/>
    <col min="29" max="29" width="11" style="90" customWidth="1"/>
    <col min="30" max="30" width="15" style="90" customWidth="1"/>
    <col min="31" max="31" width="16.33203125" style="90" customWidth="1"/>
    <col min="32" max="43" width="10.5" style="170" customWidth="1"/>
    <col min="44" max="65" width="10.5" style="90" hidden="1" customWidth="1"/>
    <col min="66" max="16384" width="10.5" style="170"/>
  </cols>
  <sheetData>
    <row r="1" spans="1:256" s="89" customFormat="1" ht="22.5" customHeight="1" x14ac:dyDescent="0.3">
      <c r="A1" s="4"/>
      <c r="B1" s="2"/>
      <c r="C1" s="2"/>
      <c r="D1" s="3" t="s">
        <v>1</v>
      </c>
      <c r="E1" s="2"/>
      <c r="F1" s="6" t="s">
        <v>2044</v>
      </c>
      <c r="G1" s="303" t="s">
        <v>2045</v>
      </c>
      <c r="H1" s="303"/>
      <c r="I1" s="2"/>
      <c r="J1" s="6" t="s">
        <v>2046</v>
      </c>
      <c r="K1" s="3" t="s">
        <v>113</v>
      </c>
      <c r="L1" s="6" t="s">
        <v>2047</v>
      </c>
      <c r="M1" s="6"/>
      <c r="N1" s="6"/>
      <c r="O1" s="6"/>
      <c r="P1" s="6"/>
      <c r="Q1" s="6"/>
      <c r="R1" s="6"/>
      <c r="S1" s="6"/>
      <c r="T1" s="6"/>
      <c r="U1" s="5"/>
      <c r="V1" s="5"/>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s="90" customFormat="1" ht="37.5" customHeight="1" x14ac:dyDescent="0.3">
      <c r="L2" s="300" t="s">
        <v>5</v>
      </c>
      <c r="M2" s="264"/>
      <c r="N2" s="264"/>
      <c r="O2" s="264"/>
      <c r="P2" s="264"/>
      <c r="Q2" s="264"/>
      <c r="R2" s="264"/>
      <c r="S2" s="264"/>
      <c r="T2" s="264"/>
      <c r="U2" s="264"/>
      <c r="V2" s="264"/>
      <c r="AT2" s="90" t="s">
        <v>112</v>
      </c>
    </row>
    <row r="3" spans="1:256" s="90" customFormat="1" ht="7.5" customHeight="1" x14ac:dyDescent="0.3">
      <c r="B3" s="91"/>
      <c r="C3" s="92"/>
      <c r="D3" s="92"/>
      <c r="E3" s="92"/>
      <c r="F3" s="92"/>
      <c r="G3" s="92"/>
      <c r="H3" s="92"/>
      <c r="I3" s="92"/>
      <c r="J3" s="92"/>
      <c r="K3" s="93"/>
      <c r="AT3" s="90" t="s">
        <v>79</v>
      </c>
    </row>
    <row r="4" spans="1:256" s="90" customFormat="1" ht="37.5" customHeight="1" x14ac:dyDescent="0.3">
      <c r="B4" s="94"/>
      <c r="D4" s="95" t="s">
        <v>114</v>
      </c>
      <c r="K4" s="96"/>
      <c r="M4" s="97" t="s">
        <v>10</v>
      </c>
      <c r="AT4" s="90" t="s">
        <v>3</v>
      </c>
    </row>
    <row r="5" spans="1:256" s="90" customFormat="1" ht="7.5" customHeight="1" x14ac:dyDescent="0.3">
      <c r="B5" s="94"/>
      <c r="K5" s="96"/>
    </row>
    <row r="6" spans="1:256" s="90" customFormat="1" ht="15.75" customHeight="1" x14ac:dyDescent="0.3">
      <c r="B6" s="94"/>
      <c r="D6" s="98" t="s">
        <v>14</v>
      </c>
      <c r="K6" s="96"/>
    </row>
    <row r="7" spans="1:256" s="90" customFormat="1" ht="15.75" customHeight="1" x14ac:dyDescent="0.3">
      <c r="B7" s="94"/>
      <c r="E7" s="304" t="str">
        <f>'Rekapitulace stavby'!$K$6</f>
        <v>REKONSTRUKCE OBJEKTU I KRAJSKÉ ZDRAVOTNÍ a.s. - NEMOCNICE DĚČÍN o.z.</v>
      </c>
      <c r="F7" s="264"/>
      <c r="G7" s="264"/>
      <c r="H7" s="264"/>
      <c r="K7" s="96"/>
    </row>
    <row r="8" spans="1:256" s="90" customFormat="1" ht="15.75" customHeight="1" x14ac:dyDescent="0.3">
      <c r="B8" s="94"/>
      <c r="D8" s="98" t="s">
        <v>115</v>
      </c>
      <c r="K8" s="96"/>
    </row>
    <row r="9" spans="1:256" s="99" customFormat="1" ht="16.5" customHeight="1" x14ac:dyDescent="0.3">
      <c r="B9" s="100"/>
      <c r="E9" s="304" t="s">
        <v>2033</v>
      </c>
      <c r="F9" s="305"/>
      <c r="G9" s="305"/>
      <c r="H9" s="305"/>
      <c r="K9" s="101"/>
    </row>
    <row r="10" spans="1:256" s="102" customFormat="1" ht="15.75" customHeight="1" x14ac:dyDescent="0.3">
      <c r="B10" s="103"/>
      <c r="D10" s="98" t="s">
        <v>257</v>
      </c>
      <c r="K10" s="104"/>
    </row>
    <row r="11" spans="1:256" s="102" customFormat="1" ht="37.5" customHeight="1" x14ac:dyDescent="0.3">
      <c r="B11" s="103"/>
      <c r="E11" s="301" t="s">
        <v>2038</v>
      </c>
      <c r="F11" s="270"/>
      <c r="G11" s="270"/>
      <c r="H11" s="270"/>
      <c r="K11" s="104"/>
    </row>
    <row r="12" spans="1:256" s="102" customFormat="1" ht="14.25" customHeight="1" x14ac:dyDescent="0.3">
      <c r="B12" s="103"/>
      <c r="K12" s="104"/>
    </row>
    <row r="13" spans="1:256" s="102" customFormat="1" ht="15" customHeight="1" x14ac:dyDescent="0.3">
      <c r="B13" s="103"/>
      <c r="D13" s="98" t="s">
        <v>16</v>
      </c>
      <c r="F13" s="105"/>
      <c r="I13" s="98" t="s">
        <v>18</v>
      </c>
      <c r="J13" s="105"/>
      <c r="K13" s="104"/>
    </row>
    <row r="14" spans="1:256" s="102" customFormat="1" ht="15" customHeight="1" x14ac:dyDescent="0.3">
      <c r="B14" s="103"/>
      <c r="D14" s="98" t="s">
        <v>20</v>
      </c>
      <c r="F14" s="105" t="s">
        <v>21</v>
      </c>
      <c r="I14" s="98" t="s">
        <v>22</v>
      </c>
      <c r="J14" s="106" t="str">
        <f>'Rekapitulace stavby'!$AN$8</f>
        <v>22.05.2016</v>
      </c>
      <c r="K14" s="104"/>
    </row>
    <row r="15" spans="1:256" s="102" customFormat="1" ht="12" customHeight="1" x14ac:dyDescent="0.3">
      <c r="B15" s="103"/>
      <c r="K15" s="104"/>
    </row>
    <row r="16" spans="1:256" s="102" customFormat="1" ht="15" customHeight="1" x14ac:dyDescent="0.3">
      <c r="B16" s="103"/>
      <c r="D16" s="98" t="s">
        <v>26</v>
      </c>
      <c r="I16" s="98" t="s">
        <v>27</v>
      </c>
      <c r="J16" s="105"/>
      <c r="K16" s="104"/>
    </row>
    <row r="17" spans="2:11" s="102" customFormat="1" ht="18.75" customHeight="1" x14ac:dyDescent="0.3">
      <c r="B17" s="103"/>
      <c r="E17" s="105" t="s">
        <v>28</v>
      </c>
      <c r="I17" s="98" t="s">
        <v>29</v>
      </c>
      <c r="J17" s="105"/>
      <c r="K17" s="104"/>
    </row>
    <row r="18" spans="2:11" s="102" customFormat="1" ht="7.5" customHeight="1" x14ac:dyDescent="0.3">
      <c r="B18" s="103"/>
      <c r="K18" s="104"/>
    </row>
    <row r="19" spans="2:11" s="102" customFormat="1" ht="15" customHeight="1" x14ac:dyDescent="0.3">
      <c r="B19" s="103"/>
      <c r="D19" s="98" t="s">
        <v>30</v>
      </c>
      <c r="I19" s="98" t="s">
        <v>27</v>
      </c>
      <c r="J19" s="105"/>
      <c r="K19" s="104"/>
    </row>
    <row r="20" spans="2:11" s="102" customFormat="1" ht="18.75" customHeight="1" x14ac:dyDescent="0.3">
      <c r="B20" s="103"/>
      <c r="E20" s="105" t="s">
        <v>31</v>
      </c>
      <c r="I20" s="98" t="s">
        <v>29</v>
      </c>
      <c r="J20" s="105"/>
      <c r="K20" s="104"/>
    </row>
    <row r="21" spans="2:11" s="102" customFormat="1" ht="7.5" customHeight="1" x14ac:dyDescent="0.3">
      <c r="B21" s="103"/>
      <c r="K21" s="104"/>
    </row>
    <row r="22" spans="2:11" s="102" customFormat="1" ht="15" customHeight="1" x14ac:dyDescent="0.3">
      <c r="B22" s="103"/>
      <c r="D22" s="98" t="s">
        <v>32</v>
      </c>
      <c r="I22" s="98" t="s">
        <v>27</v>
      </c>
      <c r="J22" s="105"/>
      <c r="K22" s="104"/>
    </row>
    <row r="23" spans="2:11" s="102" customFormat="1" ht="18.75" customHeight="1" x14ac:dyDescent="0.3">
      <c r="B23" s="103"/>
      <c r="E23" s="105" t="s">
        <v>33</v>
      </c>
      <c r="I23" s="98" t="s">
        <v>29</v>
      </c>
      <c r="J23" s="105"/>
      <c r="K23" s="104"/>
    </row>
    <row r="24" spans="2:11" s="102" customFormat="1" ht="7.5" customHeight="1" x14ac:dyDescent="0.3">
      <c r="B24" s="103"/>
      <c r="K24" s="104"/>
    </row>
    <row r="25" spans="2:11" s="102" customFormat="1" ht="15" customHeight="1" x14ac:dyDescent="0.3">
      <c r="B25" s="103"/>
      <c r="D25" s="98" t="s">
        <v>35</v>
      </c>
      <c r="K25" s="104"/>
    </row>
    <row r="26" spans="2:11" s="99" customFormat="1" ht="76.5" customHeight="1" x14ac:dyDescent="0.3">
      <c r="B26" s="100"/>
      <c r="E26" s="266" t="s">
        <v>36</v>
      </c>
      <c r="F26" s="305"/>
      <c r="G26" s="305"/>
      <c r="H26" s="305"/>
      <c r="K26" s="101"/>
    </row>
    <row r="27" spans="2:11" s="102" customFormat="1" ht="7.5" customHeight="1" x14ac:dyDescent="0.3">
      <c r="B27" s="103"/>
      <c r="K27" s="104"/>
    </row>
    <row r="28" spans="2:11" s="102" customFormat="1" ht="7.5" customHeight="1" x14ac:dyDescent="0.3">
      <c r="B28" s="103"/>
      <c r="D28" s="107"/>
      <c r="E28" s="107"/>
      <c r="F28" s="107"/>
      <c r="G28" s="107"/>
      <c r="H28" s="107"/>
      <c r="I28" s="107"/>
      <c r="J28" s="107"/>
      <c r="K28" s="108"/>
    </row>
    <row r="29" spans="2:11" s="102" customFormat="1" ht="26.25" customHeight="1" x14ac:dyDescent="0.3">
      <c r="B29" s="103"/>
      <c r="D29" s="109" t="s">
        <v>37</v>
      </c>
      <c r="J29" s="110">
        <f>ROUND($J$83,2)</f>
        <v>0</v>
      </c>
      <c r="K29" s="104"/>
    </row>
    <row r="30" spans="2:11" s="102" customFormat="1" ht="7.5" customHeight="1" x14ac:dyDescent="0.3">
      <c r="B30" s="103"/>
      <c r="D30" s="107"/>
      <c r="E30" s="107"/>
      <c r="F30" s="107"/>
      <c r="G30" s="107"/>
      <c r="H30" s="107"/>
      <c r="I30" s="107"/>
      <c r="J30" s="107"/>
      <c r="K30" s="108"/>
    </row>
    <row r="31" spans="2:11" s="102" customFormat="1" ht="15" customHeight="1" x14ac:dyDescent="0.3">
      <c r="B31" s="103"/>
      <c r="F31" s="111" t="s">
        <v>39</v>
      </c>
      <c r="I31" s="111" t="s">
        <v>38</v>
      </c>
      <c r="J31" s="111" t="s">
        <v>40</v>
      </c>
      <c r="K31" s="104"/>
    </row>
    <row r="32" spans="2:11" s="102" customFormat="1" ht="15" customHeight="1" x14ac:dyDescent="0.3">
      <c r="B32" s="103"/>
      <c r="D32" s="112" t="s">
        <v>41</v>
      </c>
      <c r="E32" s="112" t="s">
        <v>42</v>
      </c>
      <c r="F32" s="113">
        <f>ROUND(SUM($BE$83:$BE$85),2)</f>
        <v>0</v>
      </c>
      <c r="I32" s="114">
        <v>0.21</v>
      </c>
      <c r="J32" s="113">
        <f>ROUND(ROUND((SUM($BE$83:$BE$85)),2)*$I$32,2)</f>
        <v>0</v>
      </c>
      <c r="K32" s="104"/>
    </row>
    <row r="33" spans="2:11" s="102" customFormat="1" ht="15" customHeight="1" x14ac:dyDescent="0.3">
      <c r="B33" s="103"/>
      <c r="E33" s="112" t="s">
        <v>43</v>
      </c>
      <c r="F33" s="113">
        <f>ROUND(SUM($BF$83:$BF$85),2)</f>
        <v>0</v>
      </c>
      <c r="I33" s="114">
        <v>0.15</v>
      </c>
      <c r="J33" s="113">
        <f>ROUND(ROUND((SUM($BF$83:$BF$85)),2)*$I$33,2)</f>
        <v>0</v>
      </c>
      <c r="K33" s="104"/>
    </row>
    <row r="34" spans="2:11" s="102" customFormat="1" ht="15" hidden="1" customHeight="1" x14ac:dyDescent="0.3">
      <c r="B34" s="103"/>
      <c r="E34" s="112" t="s">
        <v>44</v>
      </c>
      <c r="F34" s="113">
        <f>ROUND(SUM($BG$83:$BG$85),2)</f>
        <v>0</v>
      </c>
      <c r="I34" s="114">
        <v>0.21</v>
      </c>
      <c r="J34" s="113">
        <v>0</v>
      </c>
      <c r="K34" s="104"/>
    </row>
    <row r="35" spans="2:11" s="102" customFormat="1" ht="15" hidden="1" customHeight="1" x14ac:dyDescent="0.3">
      <c r="B35" s="103"/>
      <c r="E35" s="112" t="s">
        <v>45</v>
      </c>
      <c r="F35" s="113">
        <f>ROUND(SUM($BH$83:$BH$85),2)</f>
        <v>0</v>
      </c>
      <c r="I35" s="114">
        <v>0.15</v>
      </c>
      <c r="J35" s="113">
        <v>0</v>
      </c>
      <c r="K35" s="104"/>
    </row>
    <row r="36" spans="2:11" s="102" customFormat="1" ht="15" hidden="1" customHeight="1" x14ac:dyDescent="0.3">
      <c r="B36" s="103"/>
      <c r="E36" s="112" t="s">
        <v>46</v>
      </c>
      <c r="F36" s="113">
        <f>ROUND(SUM($BI$83:$BI$85),2)</f>
        <v>0</v>
      </c>
      <c r="I36" s="114">
        <v>0</v>
      </c>
      <c r="J36" s="113">
        <v>0</v>
      </c>
      <c r="K36" s="104"/>
    </row>
    <row r="37" spans="2:11" s="102" customFormat="1" ht="7.5" customHeight="1" x14ac:dyDescent="0.3">
      <c r="B37" s="103"/>
      <c r="K37" s="104"/>
    </row>
    <row r="38" spans="2:11" s="102" customFormat="1" ht="26.25" customHeight="1" x14ac:dyDescent="0.3">
      <c r="B38" s="103"/>
      <c r="C38" s="115"/>
      <c r="D38" s="116" t="s">
        <v>47</v>
      </c>
      <c r="E38" s="117"/>
      <c r="F38" s="117"/>
      <c r="G38" s="118" t="s">
        <v>48</v>
      </c>
      <c r="H38" s="119" t="s">
        <v>49</v>
      </c>
      <c r="I38" s="117"/>
      <c r="J38" s="120">
        <f>SUM($J$29:$J$36)</f>
        <v>0</v>
      </c>
      <c r="K38" s="121"/>
    </row>
    <row r="39" spans="2:11" s="102" customFormat="1" ht="15" customHeight="1" x14ac:dyDescent="0.3">
      <c r="B39" s="122"/>
      <c r="C39" s="123"/>
      <c r="D39" s="123"/>
      <c r="E39" s="123"/>
      <c r="F39" s="123"/>
      <c r="G39" s="123"/>
      <c r="H39" s="123"/>
      <c r="I39" s="123"/>
      <c r="J39" s="123"/>
      <c r="K39" s="124"/>
    </row>
    <row r="43" spans="2:11" s="102" customFormat="1" ht="7.5" customHeight="1" x14ac:dyDescent="0.3">
      <c r="B43" s="125"/>
      <c r="C43" s="126"/>
      <c r="D43" s="126"/>
      <c r="E43" s="126"/>
      <c r="F43" s="126"/>
      <c r="G43" s="126"/>
      <c r="H43" s="126"/>
      <c r="I43" s="126"/>
      <c r="J43" s="126"/>
      <c r="K43" s="127"/>
    </row>
    <row r="44" spans="2:11" s="102" customFormat="1" ht="37.5" customHeight="1" x14ac:dyDescent="0.3">
      <c r="B44" s="103"/>
      <c r="C44" s="95" t="s">
        <v>117</v>
      </c>
      <c r="K44" s="104"/>
    </row>
    <row r="45" spans="2:11" s="102" customFormat="1" ht="7.5" customHeight="1" x14ac:dyDescent="0.3">
      <c r="B45" s="103"/>
      <c r="K45" s="104"/>
    </row>
    <row r="46" spans="2:11" s="102" customFormat="1" ht="15" customHeight="1" x14ac:dyDescent="0.3">
      <c r="B46" s="103"/>
      <c r="C46" s="98" t="s">
        <v>14</v>
      </c>
      <c r="K46" s="104"/>
    </row>
    <row r="47" spans="2:11" s="102" customFormat="1" ht="16.5" customHeight="1" x14ac:dyDescent="0.3">
      <c r="B47" s="103"/>
      <c r="E47" s="304" t="str">
        <f>$E$7</f>
        <v>REKONSTRUKCE OBJEKTU I KRAJSKÉ ZDRAVOTNÍ a.s. - NEMOCNICE DĚČÍN o.z.</v>
      </c>
      <c r="F47" s="270"/>
      <c r="G47" s="270"/>
      <c r="H47" s="270"/>
      <c r="K47" s="104"/>
    </row>
    <row r="48" spans="2:11" s="90" customFormat="1" ht="15.75" customHeight="1" x14ac:dyDescent="0.3">
      <c r="B48" s="94"/>
      <c r="C48" s="98" t="s">
        <v>115</v>
      </c>
      <c r="K48" s="96"/>
    </row>
    <row r="49" spans="2:47" s="102" customFormat="1" ht="16.5" customHeight="1" x14ac:dyDescent="0.3">
      <c r="B49" s="103"/>
      <c r="E49" s="304" t="s">
        <v>2033</v>
      </c>
      <c r="F49" s="270"/>
      <c r="G49" s="270"/>
      <c r="H49" s="270"/>
      <c r="K49" s="104"/>
    </row>
    <row r="50" spans="2:47" s="102" customFormat="1" ht="15" customHeight="1" x14ac:dyDescent="0.3">
      <c r="B50" s="103"/>
      <c r="C50" s="98" t="s">
        <v>257</v>
      </c>
      <c r="K50" s="104"/>
    </row>
    <row r="51" spans="2:47" s="102" customFormat="1" ht="19.5" customHeight="1" x14ac:dyDescent="0.3">
      <c r="B51" s="103"/>
      <c r="E51" s="301" t="str">
        <f>$E$11</f>
        <v>IO 02 - Výměna části areálového vodovodu</v>
      </c>
      <c r="F51" s="270"/>
      <c r="G51" s="270"/>
      <c r="H51" s="270"/>
      <c r="K51" s="104"/>
    </row>
    <row r="52" spans="2:47" s="102" customFormat="1" ht="7.5" customHeight="1" x14ac:dyDescent="0.3">
      <c r="B52" s="103"/>
      <c r="K52" s="104"/>
    </row>
    <row r="53" spans="2:47" s="102" customFormat="1" ht="18.75" customHeight="1" x14ac:dyDescent="0.3">
      <c r="B53" s="103"/>
      <c r="C53" s="98" t="s">
        <v>20</v>
      </c>
      <c r="F53" s="105" t="str">
        <f>$F$14</f>
        <v>Děčín</v>
      </c>
      <c r="I53" s="98" t="s">
        <v>22</v>
      </c>
      <c r="J53" s="106" t="str">
        <f>IF($J$14="","",$J$14)</f>
        <v>22.05.2016</v>
      </c>
      <c r="K53" s="104"/>
    </row>
    <row r="54" spans="2:47" s="102" customFormat="1" ht="7.5" customHeight="1" x14ac:dyDescent="0.3">
      <c r="B54" s="103"/>
      <c r="K54" s="104"/>
    </row>
    <row r="55" spans="2:47" s="102" customFormat="1" ht="15.75" customHeight="1" x14ac:dyDescent="0.3">
      <c r="B55" s="103"/>
      <c r="C55" s="98" t="s">
        <v>26</v>
      </c>
      <c r="F55" s="105" t="str">
        <f>$E$17</f>
        <v>KRAJSKÁ ZDRAVOTNÍ a.s.</v>
      </c>
      <c r="I55" s="98" t="s">
        <v>32</v>
      </c>
      <c r="J55" s="105" t="str">
        <f>$E$23</f>
        <v>KANIA a.s. , Ostrava</v>
      </c>
      <c r="K55" s="104"/>
    </row>
    <row r="56" spans="2:47" s="102" customFormat="1" ht="15" customHeight="1" x14ac:dyDescent="0.3">
      <c r="B56" s="103"/>
      <c r="C56" s="98" t="s">
        <v>30</v>
      </c>
      <c r="F56" s="105" t="str">
        <f>IF($E$20="","",$E$20)</f>
        <v>Na základě výběrového řízení</v>
      </c>
      <c r="K56" s="104"/>
    </row>
    <row r="57" spans="2:47" s="102" customFormat="1" ht="11.25" customHeight="1" x14ac:dyDescent="0.3">
      <c r="B57" s="103"/>
      <c r="K57" s="104"/>
    </row>
    <row r="58" spans="2:47" s="102" customFormat="1" ht="30" customHeight="1" x14ac:dyDescent="0.3">
      <c r="B58" s="103"/>
      <c r="C58" s="128" t="s">
        <v>118</v>
      </c>
      <c r="D58" s="115"/>
      <c r="E58" s="115"/>
      <c r="F58" s="115"/>
      <c r="G58" s="115"/>
      <c r="H58" s="115"/>
      <c r="I58" s="115"/>
      <c r="J58" s="129" t="s">
        <v>119</v>
      </c>
      <c r="K58" s="130"/>
    </row>
    <row r="59" spans="2:47" s="102" customFormat="1" ht="11.25" customHeight="1" x14ac:dyDescent="0.3">
      <c r="B59" s="103"/>
      <c r="K59" s="104"/>
    </row>
    <row r="60" spans="2:47" s="102" customFormat="1" ht="30" customHeight="1" x14ac:dyDescent="0.3">
      <c r="B60" s="103"/>
      <c r="C60" s="131" t="s">
        <v>120</v>
      </c>
      <c r="J60" s="110">
        <f>$J$83</f>
        <v>0</v>
      </c>
      <c r="K60" s="104"/>
      <c r="AU60" s="102" t="s">
        <v>121</v>
      </c>
    </row>
    <row r="61" spans="2:47" s="132" customFormat="1" ht="25.5" customHeight="1" x14ac:dyDescent="0.3">
      <c r="B61" s="133"/>
      <c r="D61" s="134" t="s">
        <v>270</v>
      </c>
      <c r="E61" s="134"/>
      <c r="F61" s="134"/>
      <c r="G61" s="134"/>
      <c r="H61" s="134"/>
      <c r="I61" s="134"/>
      <c r="J61" s="135">
        <f>$J$84</f>
        <v>0</v>
      </c>
      <c r="K61" s="136"/>
    </row>
    <row r="62" spans="2:47" s="102" customFormat="1" ht="22.5" customHeight="1" x14ac:dyDescent="0.3">
      <c r="B62" s="103"/>
      <c r="K62" s="104"/>
    </row>
    <row r="63" spans="2:47" s="102" customFormat="1" ht="7.5" customHeight="1" x14ac:dyDescent="0.3">
      <c r="B63" s="122"/>
      <c r="C63" s="123"/>
      <c r="D63" s="123"/>
      <c r="E63" s="123"/>
      <c r="F63" s="123"/>
      <c r="G63" s="123"/>
      <c r="H63" s="123"/>
      <c r="I63" s="123"/>
      <c r="J63" s="123"/>
      <c r="K63" s="124"/>
    </row>
    <row r="67" spans="2:12" s="102" customFormat="1" ht="7.5" customHeight="1" x14ac:dyDescent="0.3">
      <c r="B67" s="125"/>
      <c r="C67" s="126"/>
      <c r="D67" s="126"/>
      <c r="E67" s="126"/>
      <c r="F67" s="126"/>
      <c r="G67" s="126"/>
      <c r="H67" s="126"/>
      <c r="I67" s="126"/>
      <c r="J67" s="126"/>
      <c r="K67" s="126"/>
      <c r="L67" s="103"/>
    </row>
    <row r="68" spans="2:12" s="102" customFormat="1" ht="37.5" customHeight="1" x14ac:dyDescent="0.3">
      <c r="B68" s="103"/>
      <c r="C68" s="95" t="s">
        <v>125</v>
      </c>
      <c r="L68" s="103"/>
    </row>
    <row r="69" spans="2:12" s="102" customFormat="1" ht="7.5" customHeight="1" x14ac:dyDescent="0.3">
      <c r="B69" s="103"/>
      <c r="L69" s="103"/>
    </row>
    <row r="70" spans="2:12" s="102" customFormat="1" ht="15" customHeight="1" x14ac:dyDescent="0.3">
      <c r="B70" s="103"/>
      <c r="C70" s="98" t="s">
        <v>14</v>
      </c>
      <c r="L70" s="103"/>
    </row>
    <row r="71" spans="2:12" s="102" customFormat="1" ht="16.5" customHeight="1" x14ac:dyDescent="0.3">
      <c r="B71" s="103"/>
      <c r="E71" s="304" t="str">
        <f>$E$7</f>
        <v>REKONSTRUKCE OBJEKTU I KRAJSKÉ ZDRAVOTNÍ a.s. - NEMOCNICE DĚČÍN o.z.</v>
      </c>
      <c r="F71" s="270"/>
      <c r="G71" s="270"/>
      <c r="H71" s="270"/>
      <c r="L71" s="103"/>
    </row>
    <row r="72" spans="2:12" s="90" customFormat="1" ht="15.75" customHeight="1" x14ac:dyDescent="0.3">
      <c r="B72" s="94"/>
      <c r="C72" s="98" t="s">
        <v>115</v>
      </c>
      <c r="L72" s="94"/>
    </row>
    <row r="73" spans="2:12" s="102" customFormat="1" ht="16.5" customHeight="1" x14ac:dyDescent="0.3">
      <c r="B73" s="103"/>
      <c r="E73" s="304" t="s">
        <v>2033</v>
      </c>
      <c r="F73" s="270"/>
      <c r="G73" s="270"/>
      <c r="H73" s="270"/>
      <c r="L73" s="103"/>
    </row>
    <row r="74" spans="2:12" s="102" customFormat="1" ht="15" customHeight="1" x14ac:dyDescent="0.3">
      <c r="B74" s="103"/>
      <c r="C74" s="98" t="s">
        <v>257</v>
      </c>
      <c r="L74" s="103"/>
    </row>
    <row r="75" spans="2:12" s="102" customFormat="1" ht="19.5" customHeight="1" x14ac:dyDescent="0.3">
      <c r="B75" s="103"/>
      <c r="E75" s="301" t="str">
        <f>$E$11</f>
        <v>IO 02 - Výměna části areálového vodovodu</v>
      </c>
      <c r="F75" s="270"/>
      <c r="G75" s="270"/>
      <c r="H75" s="270"/>
      <c r="L75" s="103"/>
    </row>
    <row r="76" spans="2:12" s="102" customFormat="1" ht="7.5" customHeight="1" x14ac:dyDescent="0.3">
      <c r="B76" s="103"/>
      <c r="L76" s="103"/>
    </row>
    <row r="77" spans="2:12" s="102" customFormat="1" ht="18.75" customHeight="1" x14ac:dyDescent="0.3">
      <c r="B77" s="103"/>
      <c r="C77" s="98" t="s">
        <v>20</v>
      </c>
      <c r="F77" s="105" t="str">
        <f>$F$14</f>
        <v>Děčín</v>
      </c>
      <c r="I77" s="98" t="s">
        <v>22</v>
      </c>
      <c r="J77" s="106" t="str">
        <f>IF($J$14="","",$J$14)</f>
        <v>22.05.2016</v>
      </c>
      <c r="L77" s="103"/>
    </row>
    <row r="78" spans="2:12" s="102" customFormat="1" ht="7.5" customHeight="1" x14ac:dyDescent="0.3">
      <c r="B78" s="103"/>
      <c r="L78" s="103"/>
    </row>
    <row r="79" spans="2:12" s="102" customFormat="1" ht="15.75" customHeight="1" x14ac:dyDescent="0.3">
      <c r="B79" s="103"/>
      <c r="C79" s="98" t="s">
        <v>26</v>
      </c>
      <c r="F79" s="105" t="str">
        <f>$E$17</f>
        <v>KRAJSKÁ ZDRAVOTNÍ a.s.</v>
      </c>
      <c r="I79" s="98" t="s">
        <v>32</v>
      </c>
      <c r="J79" s="105" t="str">
        <f>$E$23</f>
        <v>KANIA a.s. , Ostrava</v>
      </c>
      <c r="L79" s="103"/>
    </row>
    <row r="80" spans="2:12" s="102" customFormat="1" ht="15" customHeight="1" x14ac:dyDescent="0.3">
      <c r="B80" s="103"/>
      <c r="C80" s="98" t="s">
        <v>30</v>
      </c>
      <c r="F80" s="105" t="str">
        <f>IF($E$20="","",$E$20)</f>
        <v>Na základě výběrového řízení</v>
      </c>
      <c r="L80" s="103"/>
    </row>
    <row r="81" spans="2:65" s="102" customFormat="1" ht="11.25" customHeight="1" x14ac:dyDescent="0.3">
      <c r="B81" s="103"/>
      <c r="L81" s="103"/>
    </row>
    <row r="82" spans="2:65" s="137" customFormat="1" ht="30" customHeight="1" x14ac:dyDescent="0.3">
      <c r="B82" s="138"/>
      <c r="C82" s="139" t="s">
        <v>126</v>
      </c>
      <c r="D82" s="140" t="s">
        <v>56</v>
      </c>
      <c r="E82" s="140" t="s">
        <v>52</v>
      </c>
      <c r="F82" s="140" t="s">
        <v>127</v>
      </c>
      <c r="G82" s="140" t="s">
        <v>128</v>
      </c>
      <c r="H82" s="140" t="s">
        <v>129</v>
      </c>
      <c r="I82" s="140" t="s">
        <v>130</v>
      </c>
      <c r="J82" s="140" t="s">
        <v>131</v>
      </c>
      <c r="K82" s="141" t="s">
        <v>132</v>
      </c>
      <c r="L82" s="138"/>
      <c r="M82" s="142" t="s">
        <v>133</v>
      </c>
      <c r="N82" s="143" t="s">
        <v>41</v>
      </c>
      <c r="O82" s="143" t="s">
        <v>134</v>
      </c>
      <c r="P82" s="143" t="s">
        <v>135</v>
      </c>
      <c r="Q82" s="143" t="s">
        <v>136</v>
      </c>
      <c r="R82" s="143" t="s">
        <v>137</v>
      </c>
      <c r="S82" s="143" t="s">
        <v>138</v>
      </c>
      <c r="T82" s="144" t="s">
        <v>139</v>
      </c>
    </row>
    <row r="83" spans="2:65" s="102" customFormat="1" ht="30" customHeight="1" x14ac:dyDescent="0.35">
      <c r="B83" s="103"/>
      <c r="C83" s="131" t="s">
        <v>120</v>
      </c>
      <c r="J83" s="145">
        <f>$BK$83</f>
        <v>0</v>
      </c>
      <c r="L83" s="103"/>
      <c r="M83" s="146"/>
      <c r="N83" s="107"/>
      <c r="O83" s="107"/>
      <c r="P83" s="147">
        <f>$P$84</f>
        <v>0</v>
      </c>
      <c r="Q83" s="107"/>
      <c r="R83" s="147">
        <f>$R$84</f>
        <v>0</v>
      </c>
      <c r="S83" s="107"/>
      <c r="T83" s="148">
        <f>$T$84</f>
        <v>0</v>
      </c>
      <c r="AT83" s="102" t="s">
        <v>70</v>
      </c>
      <c r="AU83" s="102" t="s">
        <v>121</v>
      </c>
      <c r="BK83" s="149">
        <f>$BK$84</f>
        <v>0</v>
      </c>
    </row>
    <row r="84" spans="2:65" s="150" customFormat="1" ht="37.5" customHeight="1" x14ac:dyDescent="0.35">
      <c r="B84" s="151"/>
      <c r="D84" s="152" t="s">
        <v>70</v>
      </c>
      <c r="E84" s="153" t="s">
        <v>1038</v>
      </c>
      <c r="F84" s="153" t="s">
        <v>1039</v>
      </c>
      <c r="J84" s="154">
        <f>$BK$84</f>
        <v>0</v>
      </c>
      <c r="L84" s="151"/>
      <c r="M84" s="155"/>
      <c r="P84" s="156">
        <f>$P$85</f>
        <v>0</v>
      </c>
      <c r="R84" s="156">
        <f>$R$85</f>
        <v>0</v>
      </c>
      <c r="T84" s="157">
        <f>$T$85</f>
        <v>0</v>
      </c>
      <c r="AR84" s="152" t="s">
        <v>79</v>
      </c>
      <c r="AT84" s="152" t="s">
        <v>70</v>
      </c>
      <c r="AU84" s="152" t="s">
        <v>71</v>
      </c>
      <c r="AY84" s="152" t="s">
        <v>142</v>
      </c>
      <c r="BK84" s="158">
        <f>$BK$85</f>
        <v>0</v>
      </c>
    </row>
    <row r="85" spans="2:65" s="102" customFormat="1" ht="15.75" customHeight="1" x14ac:dyDescent="0.3">
      <c r="B85" s="103"/>
      <c r="C85" s="159" t="s">
        <v>77</v>
      </c>
      <c r="D85" s="159" t="s">
        <v>145</v>
      </c>
      <c r="E85" s="160" t="s">
        <v>2035</v>
      </c>
      <c r="F85" s="161" t="s">
        <v>2039</v>
      </c>
      <c r="G85" s="162" t="s">
        <v>148</v>
      </c>
      <c r="H85" s="163">
        <v>1</v>
      </c>
      <c r="I85" s="171"/>
      <c r="J85" s="164">
        <f>ROUND($I$85*$H$85,2)</f>
        <v>0</v>
      </c>
      <c r="K85" s="161"/>
      <c r="L85" s="103"/>
      <c r="M85" s="165"/>
      <c r="N85" s="166" t="s">
        <v>42</v>
      </c>
      <c r="O85" s="167">
        <v>0</v>
      </c>
      <c r="P85" s="167">
        <f>$O$85*$H$85</f>
        <v>0</v>
      </c>
      <c r="Q85" s="167">
        <v>0</v>
      </c>
      <c r="R85" s="167">
        <f>$Q$85*$H$85</f>
        <v>0</v>
      </c>
      <c r="S85" s="167">
        <v>0</v>
      </c>
      <c r="T85" s="168">
        <f>$S$85*$H$85</f>
        <v>0</v>
      </c>
      <c r="AR85" s="99" t="s">
        <v>226</v>
      </c>
      <c r="AT85" s="99" t="s">
        <v>145</v>
      </c>
      <c r="AU85" s="99" t="s">
        <v>77</v>
      </c>
      <c r="AY85" s="102" t="s">
        <v>142</v>
      </c>
      <c r="BE85" s="169">
        <f>IF($N$85="základní",$J$85,0)</f>
        <v>0</v>
      </c>
      <c r="BF85" s="169">
        <f>IF($N$85="snížená",$J$85,0)</f>
        <v>0</v>
      </c>
      <c r="BG85" s="169">
        <f>IF($N$85="zákl. přenesená",$J$85,0)</f>
        <v>0</v>
      </c>
      <c r="BH85" s="169">
        <f>IF($N$85="sníž. přenesená",$J$85,0)</f>
        <v>0</v>
      </c>
      <c r="BI85" s="169">
        <f>IF($N$85="nulová",$J$85,0)</f>
        <v>0</v>
      </c>
      <c r="BJ85" s="99" t="s">
        <v>77</v>
      </c>
      <c r="BK85" s="169">
        <f>ROUND($I$85*$H$85,2)</f>
        <v>0</v>
      </c>
      <c r="BL85" s="99" t="s">
        <v>226</v>
      </c>
      <c r="BM85" s="99" t="s">
        <v>2040</v>
      </c>
    </row>
    <row r="86" spans="2:65" s="102" customFormat="1" ht="7.5" customHeight="1" x14ac:dyDescent="0.3">
      <c r="B86" s="122"/>
      <c r="C86" s="123"/>
      <c r="D86" s="123"/>
      <c r="E86" s="123"/>
      <c r="F86" s="123"/>
      <c r="G86" s="123"/>
      <c r="H86" s="123"/>
      <c r="I86" s="123"/>
      <c r="J86" s="123"/>
      <c r="K86" s="123"/>
      <c r="L86" s="103"/>
    </row>
    <row r="1373" s="90" customFormat="1" ht="14.25" customHeight="1" x14ac:dyDescent="0.3"/>
  </sheetData>
  <sheetProtection algorithmName="SHA-512" hashValue="wQhS+sWSjMSEclczZEjedmw45gUt8QnqPdExQtiYW+KWTtUUuoKanKdDFjC+kuWpGceaC6ffUJAad3nzgsopzA==" saltValue="pGGwhhNbaEo9KBGd+z6uNQ==" spinCount="100000" sheet="1" objects="1" scenarios="1" selectLockedCells="1"/>
  <autoFilter ref="C82:K82"/>
  <mergeCells count="12">
    <mergeCell ref="E75:H75"/>
    <mergeCell ref="G1:H1"/>
    <mergeCell ref="L2:V2"/>
    <mergeCell ref="E7:H7"/>
    <mergeCell ref="E9:H9"/>
    <mergeCell ref="E11:H11"/>
    <mergeCell ref="E26:H26"/>
    <mergeCell ref="E47:H47"/>
    <mergeCell ref="E49:H49"/>
    <mergeCell ref="E51:H51"/>
    <mergeCell ref="E71:H71"/>
    <mergeCell ref="E73:H73"/>
  </mergeCells>
  <hyperlinks>
    <hyperlink ref="F1:G1" location="C2" tooltip="Krycí list soupisu" display="1) Krycí list soupisu"/>
    <hyperlink ref="G1:H1" location="C58" tooltip="Rekapitulace" display="2) Rekapitulace"/>
    <hyperlink ref="J1" location="C82"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12"/>
  <sheetViews>
    <sheetView showGridLines="0" tabSelected="1" topLeftCell="A19" zoomScaleNormal="100" workbookViewId="0">
      <selection activeCell="N12" activeCellId="1" sqref="A1:XFD1048576 N12"/>
    </sheetView>
  </sheetViews>
  <sheetFormatPr defaultRowHeight="13.5" x14ac:dyDescent="0.3"/>
  <cols>
    <col min="1" max="1" width="8.33203125" style="7" customWidth="1"/>
    <col min="2" max="2" width="1.6640625" style="7" customWidth="1"/>
    <col min="3" max="4" width="5" style="7" customWidth="1"/>
    <col min="5" max="5" width="11.6640625" style="7" customWidth="1"/>
    <col min="6" max="6" width="9.1640625" style="7" customWidth="1"/>
    <col min="7" max="7" width="5" style="7" customWidth="1"/>
    <col min="8" max="8" width="77.83203125" style="7" customWidth="1"/>
    <col min="9" max="10" width="20" style="7" customWidth="1"/>
    <col min="11" max="11" width="1.6640625" style="7" customWidth="1"/>
    <col min="12" max="16384" width="9.33203125" style="7"/>
  </cols>
  <sheetData>
    <row r="1" spans="2:11" ht="37.5" customHeight="1" x14ac:dyDescent="0.3"/>
    <row r="2" spans="2:11" ht="7.5" customHeight="1" x14ac:dyDescent="0.3">
      <c r="B2" s="8"/>
      <c r="C2" s="9"/>
      <c r="D2" s="9"/>
      <c r="E2" s="9"/>
      <c r="F2" s="9"/>
      <c r="G2" s="9"/>
      <c r="H2" s="9"/>
      <c r="I2" s="9"/>
      <c r="J2" s="9"/>
      <c r="K2" s="10"/>
    </row>
    <row r="3" spans="2:11" s="13" customFormat="1" ht="45" customHeight="1" x14ac:dyDescent="0.3">
      <c r="B3" s="11"/>
      <c r="C3" s="306" t="s">
        <v>2048</v>
      </c>
      <c r="D3" s="306"/>
      <c r="E3" s="306"/>
      <c r="F3" s="306"/>
      <c r="G3" s="306"/>
      <c r="H3" s="306"/>
      <c r="I3" s="306"/>
      <c r="J3" s="306"/>
      <c r="K3" s="12"/>
    </row>
    <row r="4" spans="2:11" ht="25.5" customHeight="1" x14ac:dyDescent="0.3">
      <c r="B4" s="14"/>
      <c r="C4" s="307" t="s">
        <v>2049</v>
      </c>
      <c r="D4" s="307"/>
      <c r="E4" s="307"/>
      <c r="F4" s="307"/>
      <c r="G4" s="307"/>
      <c r="H4" s="307"/>
      <c r="I4" s="307"/>
      <c r="J4" s="307"/>
      <c r="K4" s="15"/>
    </row>
    <row r="5" spans="2:11" ht="5.25" customHeight="1" x14ac:dyDescent="0.3">
      <c r="B5" s="14"/>
      <c r="C5" s="16"/>
      <c r="D5" s="16"/>
      <c r="E5" s="16"/>
      <c r="F5" s="16"/>
      <c r="G5" s="16"/>
      <c r="H5" s="16"/>
      <c r="I5" s="16"/>
      <c r="J5" s="16"/>
      <c r="K5" s="15"/>
    </row>
    <row r="6" spans="2:11" ht="15" customHeight="1" x14ac:dyDescent="0.3">
      <c r="B6" s="14"/>
      <c r="C6" s="308" t="s">
        <v>2050</v>
      </c>
      <c r="D6" s="308"/>
      <c r="E6" s="308"/>
      <c r="F6" s="308"/>
      <c r="G6" s="308"/>
      <c r="H6" s="308"/>
      <c r="I6" s="308"/>
      <c r="J6" s="308"/>
      <c r="K6" s="15"/>
    </row>
    <row r="7" spans="2:11" ht="15" customHeight="1" x14ac:dyDescent="0.3">
      <c r="B7" s="17"/>
      <c r="C7" s="308" t="s">
        <v>2051</v>
      </c>
      <c r="D7" s="308"/>
      <c r="E7" s="308"/>
      <c r="F7" s="308"/>
      <c r="G7" s="308"/>
      <c r="H7" s="308"/>
      <c r="I7" s="308"/>
      <c r="J7" s="308"/>
      <c r="K7" s="15"/>
    </row>
    <row r="8" spans="2:11" ht="12.75" customHeight="1" x14ac:dyDescent="0.3">
      <c r="B8" s="17"/>
      <c r="C8" s="18"/>
      <c r="D8" s="18"/>
      <c r="E8" s="18"/>
      <c r="F8" s="18"/>
      <c r="G8" s="18"/>
      <c r="H8" s="18"/>
      <c r="I8" s="18"/>
      <c r="J8" s="18"/>
      <c r="K8" s="15"/>
    </row>
    <row r="9" spans="2:11" ht="15" customHeight="1" x14ac:dyDescent="0.3">
      <c r="B9" s="17"/>
      <c r="C9" s="308" t="s">
        <v>2052</v>
      </c>
      <c r="D9" s="308"/>
      <c r="E9" s="308"/>
      <c r="F9" s="308"/>
      <c r="G9" s="308"/>
      <c r="H9" s="308"/>
      <c r="I9" s="308"/>
      <c r="J9" s="308"/>
      <c r="K9" s="15"/>
    </row>
    <row r="10" spans="2:11" ht="15" customHeight="1" x14ac:dyDescent="0.3">
      <c r="B10" s="17"/>
      <c r="C10" s="18"/>
      <c r="D10" s="308" t="s">
        <v>2053</v>
      </c>
      <c r="E10" s="308"/>
      <c r="F10" s="308"/>
      <c r="G10" s="308"/>
      <c r="H10" s="308"/>
      <c r="I10" s="308"/>
      <c r="J10" s="308"/>
      <c r="K10" s="15"/>
    </row>
    <row r="11" spans="2:11" ht="15" customHeight="1" x14ac:dyDescent="0.3">
      <c r="B11" s="17"/>
      <c r="C11" s="19"/>
      <c r="D11" s="308" t="s">
        <v>2054</v>
      </c>
      <c r="E11" s="308"/>
      <c r="F11" s="308"/>
      <c r="G11" s="308"/>
      <c r="H11" s="308"/>
      <c r="I11" s="308"/>
      <c r="J11" s="308"/>
      <c r="K11" s="15"/>
    </row>
    <row r="12" spans="2:11" ht="12.75" customHeight="1" x14ac:dyDescent="0.3">
      <c r="B12" s="17"/>
      <c r="C12" s="19"/>
      <c r="D12" s="19"/>
      <c r="E12" s="19"/>
      <c r="F12" s="19"/>
      <c r="G12" s="19"/>
      <c r="H12" s="19"/>
      <c r="I12" s="19"/>
      <c r="J12" s="19"/>
      <c r="K12" s="15"/>
    </row>
    <row r="13" spans="2:11" ht="15" customHeight="1" x14ac:dyDescent="0.3">
      <c r="B13" s="17"/>
      <c r="C13" s="19"/>
      <c r="D13" s="308" t="s">
        <v>2055</v>
      </c>
      <c r="E13" s="308"/>
      <c r="F13" s="308"/>
      <c r="G13" s="308"/>
      <c r="H13" s="308"/>
      <c r="I13" s="308"/>
      <c r="J13" s="308"/>
      <c r="K13" s="15"/>
    </row>
    <row r="14" spans="2:11" ht="15" customHeight="1" x14ac:dyDescent="0.3">
      <c r="B14" s="17"/>
      <c r="C14" s="19"/>
      <c r="D14" s="308" t="s">
        <v>2056</v>
      </c>
      <c r="E14" s="308"/>
      <c r="F14" s="308"/>
      <c r="G14" s="308"/>
      <c r="H14" s="308"/>
      <c r="I14" s="308"/>
      <c r="J14" s="308"/>
      <c r="K14" s="15"/>
    </row>
    <row r="15" spans="2:11" ht="15" customHeight="1" x14ac:dyDescent="0.3">
      <c r="B15" s="17"/>
      <c r="C15" s="19"/>
      <c r="D15" s="308" t="s">
        <v>2057</v>
      </c>
      <c r="E15" s="308"/>
      <c r="F15" s="308"/>
      <c r="G15" s="308"/>
      <c r="H15" s="308"/>
      <c r="I15" s="308"/>
      <c r="J15" s="308"/>
      <c r="K15" s="15"/>
    </row>
    <row r="16" spans="2:11" ht="15" customHeight="1" x14ac:dyDescent="0.3">
      <c r="B16" s="17"/>
      <c r="C16" s="19"/>
      <c r="D16" s="19"/>
      <c r="E16" s="20" t="s">
        <v>82</v>
      </c>
      <c r="F16" s="308" t="s">
        <v>2058</v>
      </c>
      <c r="G16" s="308"/>
      <c r="H16" s="308"/>
      <c r="I16" s="308"/>
      <c r="J16" s="308"/>
      <c r="K16" s="15"/>
    </row>
    <row r="17" spans="2:11" ht="15" customHeight="1" x14ac:dyDescent="0.3">
      <c r="B17" s="17"/>
      <c r="C17" s="19"/>
      <c r="D17" s="19"/>
      <c r="E17" s="20" t="s">
        <v>105</v>
      </c>
      <c r="F17" s="308" t="s">
        <v>2059</v>
      </c>
      <c r="G17" s="308"/>
      <c r="H17" s="308"/>
      <c r="I17" s="308"/>
      <c r="J17" s="308"/>
      <c r="K17" s="15"/>
    </row>
    <row r="18" spans="2:11" ht="15" customHeight="1" x14ac:dyDescent="0.3">
      <c r="B18" s="17"/>
      <c r="C18" s="19"/>
      <c r="D18" s="19"/>
      <c r="E18" s="20" t="s">
        <v>2060</v>
      </c>
      <c r="F18" s="308" t="s">
        <v>2061</v>
      </c>
      <c r="G18" s="308"/>
      <c r="H18" s="308"/>
      <c r="I18" s="308"/>
      <c r="J18" s="308"/>
      <c r="K18" s="15"/>
    </row>
    <row r="19" spans="2:11" ht="15" customHeight="1" x14ac:dyDescent="0.3">
      <c r="B19" s="17"/>
      <c r="C19" s="19"/>
      <c r="D19" s="19"/>
      <c r="E19" s="20" t="s">
        <v>75</v>
      </c>
      <c r="F19" s="308" t="s">
        <v>76</v>
      </c>
      <c r="G19" s="308"/>
      <c r="H19" s="308"/>
      <c r="I19" s="308"/>
      <c r="J19" s="308"/>
      <c r="K19" s="15"/>
    </row>
    <row r="20" spans="2:11" ht="15" customHeight="1" x14ac:dyDescent="0.3">
      <c r="B20" s="17"/>
      <c r="C20" s="19"/>
      <c r="D20" s="19"/>
      <c r="E20" s="20" t="s">
        <v>1736</v>
      </c>
      <c r="F20" s="308" t="s">
        <v>1737</v>
      </c>
      <c r="G20" s="308"/>
      <c r="H20" s="308"/>
      <c r="I20" s="308"/>
      <c r="J20" s="308"/>
      <c r="K20" s="15"/>
    </row>
    <row r="21" spans="2:11" ht="15" customHeight="1" x14ac:dyDescent="0.3">
      <c r="B21" s="17"/>
      <c r="C21" s="19"/>
      <c r="D21" s="19"/>
      <c r="E21" s="20" t="s">
        <v>86</v>
      </c>
      <c r="F21" s="308" t="s">
        <v>2062</v>
      </c>
      <c r="G21" s="308"/>
      <c r="H21" s="308"/>
      <c r="I21" s="308"/>
      <c r="J21" s="308"/>
      <c r="K21" s="15"/>
    </row>
    <row r="22" spans="2:11" ht="12.75" customHeight="1" x14ac:dyDescent="0.3">
      <c r="B22" s="17"/>
      <c r="C22" s="19"/>
      <c r="D22" s="19"/>
      <c r="E22" s="19"/>
      <c r="F22" s="19"/>
      <c r="G22" s="19"/>
      <c r="H22" s="19"/>
      <c r="I22" s="19"/>
      <c r="J22" s="19"/>
      <c r="K22" s="15"/>
    </row>
    <row r="23" spans="2:11" ht="15" customHeight="1" x14ac:dyDescent="0.3">
      <c r="B23" s="17"/>
      <c r="C23" s="308" t="s">
        <v>2063</v>
      </c>
      <c r="D23" s="308"/>
      <c r="E23" s="308"/>
      <c r="F23" s="308"/>
      <c r="G23" s="308"/>
      <c r="H23" s="308"/>
      <c r="I23" s="308"/>
      <c r="J23" s="308"/>
      <c r="K23" s="15"/>
    </row>
    <row r="24" spans="2:11" ht="15" customHeight="1" x14ac:dyDescent="0.3">
      <c r="B24" s="17"/>
      <c r="C24" s="308" t="s">
        <v>2064</v>
      </c>
      <c r="D24" s="308"/>
      <c r="E24" s="308"/>
      <c r="F24" s="308"/>
      <c r="G24" s="308"/>
      <c r="H24" s="308"/>
      <c r="I24" s="308"/>
      <c r="J24" s="308"/>
      <c r="K24" s="15"/>
    </row>
    <row r="25" spans="2:11" ht="15" customHeight="1" x14ac:dyDescent="0.3">
      <c r="B25" s="17"/>
      <c r="C25" s="18"/>
      <c r="D25" s="308" t="s">
        <v>2065</v>
      </c>
      <c r="E25" s="308"/>
      <c r="F25" s="308"/>
      <c r="G25" s="308"/>
      <c r="H25" s="308"/>
      <c r="I25" s="308"/>
      <c r="J25" s="308"/>
      <c r="K25" s="15"/>
    </row>
    <row r="26" spans="2:11" ht="15" customHeight="1" x14ac:dyDescent="0.3">
      <c r="B26" s="17"/>
      <c r="C26" s="19"/>
      <c r="D26" s="308" t="s">
        <v>2066</v>
      </c>
      <c r="E26" s="308"/>
      <c r="F26" s="308"/>
      <c r="G26" s="308"/>
      <c r="H26" s="308"/>
      <c r="I26" s="308"/>
      <c r="J26" s="308"/>
      <c r="K26" s="15"/>
    </row>
    <row r="27" spans="2:11" ht="12.75" customHeight="1" x14ac:dyDescent="0.3">
      <c r="B27" s="17"/>
      <c r="C27" s="19"/>
      <c r="D27" s="19"/>
      <c r="E27" s="19"/>
      <c r="F27" s="19"/>
      <c r="G27" s="19"/>
      <c r="H27" s="19"/>
      <c r="I27" s="19"/>
      <c r="J27" s="19"/>
      <c r="K27" s="15"/>
    </row>
    <row r="28" spans="2:11" ht="15" customHeight="1" x14ac:dyDescent="0.3">
      <c r="B28" s="17"/>
      <c r="C28" s="19"/>
      <c r="D28" s="308" t="s">
        <v>2067</v>
      </c>
      <c r="E28" s="308"/>
      <c r="F28" s="308"/>
      <c r="G28" s="308"/>
      <c r="H28" s="308"/>
      <c r="I28" s="308"/>
      <c r="J28" s="308"/>
      <c r="K28" s="15"/>
    </row>
    <row r="29" spans="2:11" ht="15" customHeight="1" x14ac:dyDescent="0.3">
      <c r="B29" s="17"/>
      <c r="C29" s="19"/>
      <c r="D29" s="308" t="s">
        <v>2068</v>
      </c>
      <c r="E29" s="308"/>
      <c r="F29" s="308"/>
      <c r="G29" s="308"/>
      <c r="H29" s="308"/>
      <c r="I29" s="308"/>
      <c r="J29" s="308"/>
      <c r="K29" s="15"/>
    </row>
    <row r="30" spans="2:11" ht="12.75" customHeight="1" x14ac:dyDescent="0.3">
      <c r="B30" s="17"/>
      <c r="C30" s="19"/>
      <c r="D30" s="19"/>
      <c r="E30" s="19"/>
      <c r="F30" s="19"/>
      <c r="G30" s="19"/>
      <c r="H30" s="19"/>
      <c r="I30" s="19"/>
      <c r="J30" s="19"/>
      <c r="K30" s="15"/>
    </row>
    <row r="31" spans="2:11" ht="15" customHeight="1" x14ac:dyDescent="0.3">
      <c r="B31" s="17"/>
      <c r="C31" s="19"/>
      <c r="D31" s="308" t="s">
        <v>2069</v>
      </c>
      <c r="E31" s="308"/>
      <c r="F31" s="308"/>
      <c r="G31" s="308"/>
      <c r="H31" s="308"/>
      <c r="I31" s="308"/>
      <c r="J31" s="308"/>
      <c r="K31" s="15"/>
    </row>
    <row r="32" spans="2:11" ht="15" customHeight="1" x14ac:dyDescent="0.3">
      <c r="B32" s="17"/>
      <c r="C32" s="19"/>
      <c r="D32" s="308" t="s">
        <v>2070</v>
      </c>
      <c r="E32" s="308"/>
      <c r="F32" s="308"/>
      <c r="G32" s="308"/>
      <c r="H32" s="308"/>
      <c r="I32" s="308"/>
      <c r="J32" s="308"/>
      <c r="K32" s="15"/>
    </row>
    <row r="33" spans="2:11" ht="15" customHeight="1" x14ac:dyDescent="0.3">
      <c r="B33" s="17"/>
      <c r="C33" s="19"/>
      <c r="D33" s="308" t="s">
        <v>2071</v>
      </c>
      <c r="E33" s="308"/>
      <c r="F33" s="308"/>
      <c r="G33" s="308"/>
      <c r="H33" s="308"/>
      <c r="I33" s="308"/>
      <c r="J33" s="308"/>
      <c r="K33" s="15"/>
    </row>
    <row r="34" spans="2:11" ht="15" customHeight="1" x14ac:dyDescent="0.3">
      <c r="B34" s="17"/>
      <c r="C34" s="19"/>
      <c r="D34" s="18"/>
      <c r="E34" s="21" t="s">
        <v>126</v>
      </c>
      <c r="F34" s="18"/>
      <c r="G34" s="308" t="s">
        <v>2072</v>
      </c>
      <c r="H34" s="308"/>
      <c r="I34" s="308"/>
      <c r="J34" s="308"/>
      <c r="K34" s="15"/>
    </row>
    <row r="35" spans="2:11" ht="30.75" customHeight="1" x14ac:dyDescent="0.3">
      <c r="B35" s="17"/>
      <c r="C35" s="19"/>
      <c r="D35" s="18"/>
      <c r="E35" s="21" t="s">
        <v>2073</v>
      </c>
      <c r="F35" s="18"/>
      <c r="G35" s="308" t="s">
        <v>2074</v>
      </c>
      <c r="H35" s="308"/>
      <c r="I35" s="308"/>
      <c r="J35" s="308"/>
      <c r="K35" s="15"/>
    </row>
    <row r="36" spans="2:11" ht="15" customHeight="1" x14ac:dyDescent="0.3">
      <c r="B36" s="17"/>
      <c r="C36" s="19"/>
      <c r="D36" s="18"/>
      <c r="E36" s="21" t="s">
        <v>52</v>
      </c>
      <c r="F36" s="18"/>
      <c r="G36" s="308" t="s">
        <v>2075</v>
      </c>
      <c r="H36" s="308"/>
      <c r="I36" s="308"/>
      <c r="J36" s="308"/>
      <c r="K36" s="15"/>
    </row>
    <row r="37" spans="2:11" ht="15" customHeight="1" x14ac:dyDescent="0.3">
      <c r="B37" s="17"/>
      <c r="C37" s="19"/>
      <c r="D37" s="18"/>
      <c r="E37" s="21" t="s">
        <v>127</v>
      </c>
      <c r="F37" s="18"/>
      <c r="G37" s="308" t="s">
        <v>2076</v>
      </c>
      <c r="H37" s="308"/>
      <c r="I37" s="308"/>
      <c r="J37" s="308"/>
      <c r="K37" s="15"/>
    </row>
    <row r="38" spans="2:11" ht="15" customHeight="1" x14ac:dyDescent="0.3">
      <c r="B38" s="17"/>
      <c r="C38" s="19"/>
      <c r="D38" s="18"/>
      <c r="E38" s="21" t="s">
        <v>128</v>
      </c>
      <c r="F38" s="18"/>
      <c r="G38" s="308" t="s">
        <v>2077</v>
      </c>
      <c r="H38" s="308"/>
      <c r="I38" s="308"/>
      <c r="J38" s="308"/>
      <c r="K38" s="15"/>
    </row>
    <row r="39" spans="2:11" ht="15" customHeight="1" x14ac:dyDescent="0.3">
      <c r="B39" s="17"/>
      <c r="C39" s="19"/>
      <c r="D39" s="18"/>
      <c r="E39" s="21" t="s">
        <v>129</v>
      </c>
      <c r="F39" s="18"/>
      <c r="G39" s="308" t="s">
        <v>2078</v>
      </c>
      <c r="H39" s="308"/>
      <c r="I39" s="308"/>
      <c r="J39" s="308"/>
      <c r="K39" s="15"/>
    </row>
    <row r="40" spans="2:11" ht="15" customHeight="1" x14ac:dyDescent="0.3">
      <c r="B40" s="17"/>
      <c r="C40" s="19"/>
      <c r="D40" s="18"/>
      <c r="E40" s="21" t="s">
        <v>2079</v>
      </c>
      <c r="F40" s="18"/>
      <c r="G40" s="308" t="s">
        <v>2080</v>
      </c>
      <c r="H40" s="308"/>
      <c r="I40" s="308"/>
      <c r="J40" s="308"/>
      <c r="K40" s="15"/>
    </row>
    <row r="41" spans="2:11" ht="15" customHeight="1" x14ac:dyDescent="0.3">
      <c r="B41" s="17"/>
      <c r="C41" s="19"/>
      <c r="D41" s="18"/>
      <c r="E41" s="21"/>
      <c r="F41" s="18"/>
      <c r="G41" s="308" t="s">
        <v>2081</v>
      </c>
      <c r="H41" s="308"/>
      <c r="I41" s="308"/>
      <c r="J41" s="308"/>
      <c r="K41" s="15"/>
    </row>
    <row r="42" spans="2:11" ht="15" customHeight="1" x14ac:dyDescent="0.3">
      <c r="B42" s="17"/>
      <c r="C42" s="19"/>
      <c r="D42" s="18"/>
      <c r="E42" s="21" t="s">
        <v>2082</v>
      </c>
      <c r="F42" s="18"/>
      <c r="G42" s="308" t="s">
        <v>2083</v>
      </c>
      <c r="H42" s="308"/>
      <c r="I42" s="308"/>
      <c r="J42" s="308"/>
      <c r="K42" s="15"/>
    </row>
    <row r="43" spans="2:11" ht="15" customHeight="1" x14ac:dyDescent="0.3">
      <c r="B43" s="17"/>
      <c r="C43" s="19"/>
      <c r="D43" s="18"/>
      <c r="E43" s="21" t="s">
        <v>132</v>
      </c>
      <c r="F43" s="18"/>
      <c r="G43" s="308" t="s">
        <v>2084</v>
      </c>
      <c r="H43" s="308"/>
      <c r="I43" s="308"/>
      <c r="J43" s="308"/>
      <c r="K43" s="15"/>
    </row>
    <row r="44" spans="2:11" ht="12.75" customHeight="1" x14ac:dyDescent="0.3">
      <c r="B44" s="17"/>
      <c r="C44" s="19"/>
      <c r="D44" s="18"/>
      <c r="E44" s="18"/>
      <c r="F44" s="18"/>
      <c r="G44" s="18"/>
      <c r="H44" s="18"/>
      <c r="I44" s="18"/>
      <c r="J44" s="18"/>
      <c r="K44" s="15"/>
    </row>
    <row r="45" spans="2:11" ht="15" customHeight="1" x14ac:dyDescent="0.3">
      <c r="B45" s="17"/>
      <c r="C45" s="19"/>
      <c r="D45" s="308" t="s">
        <v>2085</v>
      </c>
      <c r="E45" s="308"/>
      <c r="F45" s="308"/>
      <c r="G45" s="308"/>
      <c r="H45" s="308"/>
      <c r="I45" s="308"/>
      <c r="J45" s="308"/>
      <c r="K45" s="15"/>
    </row>
    <row r="46" spans="2:11" ht="15" customHeight="1" x14ac:dyDescent="0.3">
      <c r="B46" s="17"/>
      <c r="C46" s="19"/>
      <c r="D46" s="19"/>
      <c r="E46" s="308" t="s">
        <v>2086</v>
      </c>
      <c r="F46" s="308"/>
      <c r="G46" s="308"/>
      <c r="H46" s="308"/>
      <c r="I46" s="308"/>
      <c r="J46" s="308"/>
      <c r="K46" s="15"/>
    </row>
    <row r="47" spans="2:11" ht="15" customHeight="1" x14ac:dyDescent="0.3">
      <c r="B47" s="17"/>
      <c r="C47" s="19"/>
      <c r="D47" s="19"/>
      <c r="E47" s="308" t="s">
        <v>2087</v>
      </c>
      <c r="F47" s="308"/>
      <c r="G47" s="308"/>
      <c r="H47" s="308"/>
      <c r="I47" s="308"/>
      <c r="J47" s="308"/>
      <c r="K47" s="15"/>
    </row>
    <row r="48" spans="2:11" ht="15" customHeight="1" x14ac:dyDescent="0.3">
      <c r="B48" s="17"/>
      <c r="C48" s="19"/>
      <c r="D48" s="19"/>
      <c r="E48" s="308" t="s">
        <v>2088</v>
      </c>
      <c r="F48" s="308"/>
      <c r="G48" s="308"/>
      <c r="H48" s="308"/>
      <c r="I48" s="308"/>
      <c r="J48" s="308"/>
      <c r="K48" s="15"/>
    </row>
    <row r="49" spans="2:11" ht="15" customHeight="1" x14ac:dyDescent="0.3">
      <c r="B49" s="17"/>
      <c r="C49" s="19"/>
      <c r="D49" s="308" t="s">
        <v>2089</v>
      </c>
      <c r="E49" s="308"/>
      <c r="F49" s="308"/>
      <c r="G49" s="308"/>
      <c r="H49" s="308"/>
      <c r="I49" s="308"/>
      <c r="J49" s="308"/>
      <c r="K49" s="15"/>
    </row>
    <row r="50" spans="2:11" ht="25.5" customHeight="1" x14ac:dyDescent="0.3">
      <c r="B50" s="14"/>
      <c r="C50" s="307" t="s">
        <v>2090</v>
      </c>
      <c r="D50" s="307"/>
      <c r="E50" s="307"/>
      <c r="F50" s="307"/>
      <c r="G50" s="307"/>
      <c r="H50" s="307"/>
      <c r="I50" s="307"/>
      <c r="J50" s="307"/>
      <c r="K50" s="15"/>
    </row>
    <row r="51" spans="2:11" ht="5.25" customHeight="1" x14ac:dyDescent="0.3">
      <c r="B51" s="14"/>
      <c r="C51" s="16"/>
      <c r="D51" s="16"/>
      <c r="E51" s="16"/>
      <c r="F51" s="16"/>
      <c r="G51" s="16"/>
      <c r="H51" s="16"/>
      <c r="I51" s="16"/>
      <c r="J51" s="16"/>
      <c r="K51" s="15"/>
    </row>
    <row r="52" spans="2:11" ht="15" customHeight="1" x14ac:dyDescent="0.3">
      <c r="B52" s="14"/>
      <c r="C52" s="308" t="s">
        <v>2091</v>
      </c>
      <c r="D52" s="308"/>
      <c r="E52" s="308"/>
      <c r="F52" s="308"/>
      <c r="G52" s="308"/>
      <c r="H52" s="308"/>
      <c r="I52" s="308"/>
      <c r="J52" s="308"/>
      <c r="K52" s="15"/>
    </row>
    <row r="53" spans="2:11" ht="15" customHeight="1" x14ac:dyDescent="0.3">
      <c r="B53" s="14"/>
      <c r="C53" s="308" t="s">
        <v>2092</v>
      </c>
      <c r="D53" s="308"/>
      <c r="E53" s="308"/>
      <c r="F53" s="308"/>
      <c r="G53" s="308"/>
      <c r="H53" s="308"/>
      <c r="I53" s="308"/>
      <c r="J53" s="308"/>
      <c r="K53" s="15"/>
    </row>
    <row r="54" spans="2:11" ht="12.75" customHeight="1" x14ac:dyDescent="0.3">
      <c r="B54" s="14"/>
      <c r="C54" s="18"/>
      <c r="D54" s="18"/>
      <c r="E54" s="18"/>
      <c r="F54" s="18"/>
      <c r="G54" s="18"/>
      <c r="H54" s="18"/>
      <c r="I54" s="18"/>
      <c r="J54" s="18"/>
      <c r="K54" s="15"/>
    </row>
    <row r="55" spans="2:11" ht="15" customHeight="1" x14ac:dyDescent="0.3">
      <c r="B55" s="14"/>
      <c r="C55" s="308" t="s">
        <v>2093</v>
      </c>
      <c r="D55" s="308"/>
      <c r="E55" s="308"/>
      <c r="F55" s="308"/>
      <c r="G55" s="308"/>
      <c r="H55" s="308"/>
      <c r="I55" s="308"/>
      <c r="J55" s="308"/>
      <c r="K55" s="15"/>
    </row>
    <row r="56" spans="2:11" ht="15" customHeight="1" x14ac:dyDescent="0.3">
      <c r="B56" s="14"/>
      <c r="C56" s="19"/>
      <c r="D56" s="308" t="s">
        <v>2094</v>
      </c>
      <c r="E56" s="308"/>
      <c r="F56" s="308"/>
      <c r="G56" s="308"/>
      <c r="H56" s="308"/>
      <c r="I56" s="308"/>
      <c r="J56" s="308"/>
      <c r="K56" s="15"/>
    </row>
    <row r="57" spans="2:11" ht="15" customHeight="1" x14ac:dyDescent="0.3">
      <c r="B57" s="14"/>
      <c r="C57" s="19"/>
      <c r="D57" s="308" t="s">
        <v>2095</v>
      </c>
      <c r="E57" s="308"/>
      <c r="F57" s="308"/>
      <c r="G57" s="308"/>
      <c r="H57" s="308"/>
      <c r="I57" s="308"/>
      <c r="J57" s="308"/>
      <c r="K57" s="15"/>
    </row>
    <row r="58" spans="2:11" ht="15" customHeight="1" x14ac:dyDescent="0.3">
      <c r="B58" s="14"/>
      <c r="C58" s="19"/>
      <c r="D58" s="308" t="s">
        <v>2096</v>
      </c>
      <c r="E58" s="308"/>
      <c r="F58" s="308"/>
      <c r="G58" s="308"/>
      <c r="H58" s="308"/>
      <c r="I58" s="308"/>
      <c r="J58" s="308"/>
      <c r="K58" s="15"/>
    </row>
    <row r="59" spans="2:11" ht="15" customHeight="1" x14ac:dyDescent="0.3">
      <c r="B59" s="14"/>
      <c r="C59" s="19"/>
      <c r="D59" s="308" t="s">
        <v>2097</v>
      </c>
      <c r="E59" s="308"/>
      <c r="F59" s="308"/>
      <c r="G59" s="308"/>
      <c r="H59" s="308"/>
      <c r="I59" s="308"/>
      <c r="J59" s="308"/>
      <c r="K59" s="15"/>
    </row>
    <row r="60" spans="2:11" ht="15" customHeight="1" x14ac:dyDescent="0.3">
      <c r="B60" s="14"/>
      <c r="C60" s="19"/>
      <c r="D60" s="309" t="s">
        <v>2098</v>
      </c>
      <c r="E60" s="309"/>
      <c r="F60" s="309"/>
      <c r="G60" s="309"/>
      <c r="H60" s="309"/>
      <c r="I60" s="309"/>
      <c r="J60" s="309"/>
      <c r="K60" s="15"/>
    </row>
    <row r="61" spans="2:11" ht="15" customHeight="1" x14ac:dyDescent="0.3">
      <c r="B61" s="14"/>
      <c r="C61" s="19"/>
      <c r="D61" s="308" t="s">
        <v>2099</v>
      </c>
      <c r="E61" s="308"/>
      <c r="F61" s="308"/>
      <c r="G61" s="308"/>
      <c r="H61" s="308"/>
      <c r="I61" s="308"/>
      <c r="J61" s="308"/>
      <c r="K61" s="15"/>
    </row>
    <row r="62" spans="2:11" ht="12.75" customHeight="1" x14ac:dyDescent="0.3">
      <c r="B62" s="14"/>
      <c r="C62" s="19"/>
      <c r="D62" s="19"/>
      <c r="E62" s="22"/>
      <c r="F62" s="19"/>
      <c r="G62" s="19"/>
      <c r="H62" s="19"/>
      <c r="I62" s="19"/>
      <c r="J62" s="19"/>
      <c r="K62" s="15"/>
    </row>
    <row r="63" spans="2:11" ht="15" customHeight="1" x14ac:dyDescent="0.3">
      <c r="B63" s="14"/>
      <c r="C63" s="19"/>
      <c r="D63" s="308" t="s">
        <v>2100</v>
      </c>
      <c r="E63" s="308"/>
      <c r="F63" s="308"/>
      <c r="G63" s="308"/>
      <c r="H63" s="308"/>
      <c r="I63" s="308"/>
      <c r="J63" s="308"/>
      <c r="K63" s="15"/>
    </row>
    <row r="64" spans="2:11" ht="15" customHeight="1" x14ac:dyDescent="0.3">
      <c r="B64" s="14"/>
      <c r="C64" s="19"/>
      <c r="D64" s="309" t="s">
        <v>2101</v>
      </c>
      <c r="E64" s="309"/>
      <c r="F64" s="309"/>
      <c r="G64" s="309"/>
      <c r="H64" s="309"/>
      <c r="I64" s="309"/>
      <c r="J64" s="309"/>
      <c r="K64" s="15"/>
    </row>
    <row r="65" spans="2:11" ht="15" customHeight="1" x14ac:dyDescent="0.3">
      <c r="B65" s="14"/>
      <c r="C65" s="19"/>
      <c r="D65" s="308" t="s">
        <v>2102</v>
      </c>
      <c r="E65" s="308"/>
      <c r="F65" s="308"/>
      <c r="G65" s="308"/>
      <c r="H65" s="308"/>
      <c r="I65" s="308"/>
      <c r="J65" s="308"/>
      <c r="K65" s="15"/>
    </row>
    <row r="66" spans="2:11" ht="15" customHeight="1" x14ac:dyDescent="0.3">
      <c r="B66" s="14"/>
      <c r="C66" s="19"/>
      <c r="D66" s="308" t="s">
        <v>2103</v>
      </c>
      <c r="E66" s="308"/>
      <c r="F66" s="308"/>
      <c r="G66" s="308"/>
      <c r="H66" s="308"/>
      <c r="I66" s="308"/>
      <c r="J66" s="308"/>
      <c r="K66" s="15"/>
    </row>
    <row r="67" spans="2:11" ht="15" customHeight="1" x14ac:dyDescent="0.3">
      <c r="B67" s="14"/>
      <c r="C67" s="19"/>
      <c r="D67" s="308" t="s">
        <v>2104</v>
      </c>
      <c r="E67" s="308"/>
      <c r="F67" s="308"/>
      <c r="G67" s="308"/>
      <c r="H67" s="308"/>
      <c r="I67" s="308"/>
      <c r="J67" s="308"/>
      <c r="K67" s="15"/>
    </row>
    <row r="68" spans="2:11" ht="15" customHeight="1" x14ac:dyDescent="0.3">
      <c r="B68" s="14"/>
      <c r="C68" s="19"/>
      <c r="D68" s="308" t="s">
        <v>2105</v>
      </c>
      <c r="E68" s="308"/>
      <c r="F68" s="308"/>
      <c r="G68" s="308"/>
      <c r="H68" s="308"/>
      <c r="I68" s="308"/>
      <c r="J68" s="308"/>
      <c r="K68" s="15"/>
    </row>
    <row r="69" spans="2:11" ht="12.75" customHeight="1" x14ac:dyDescent="0.3">
      <c r="B69" s="23"/>
      <c r="C69" s="24"/>
      <c r="D69" s="24"/>
      <c r="E69" s="24"/>
      <c r="F69" s="24"/>
      <c r="G69" s="24"/>
      <c r="H69" s="24"/>
      <c r="I69" s="24"/>
      <c r="J69" s="24"/>
      <c r="K69" s="25"/>
    </row>
    <row r="70" spans="2:11" ht="18.75" customHeight="1" x14ac:dyDescent="0.3">
      <c r="B70" s="26"/>
      <c r="C70" s="26"/>
      <c r="D70" s="26"/>
      <c r="E70" s="26"/>
      <c r="F70" s="26"/>
      <c r="G70" s="26"/>
      <c r="H70" s="26"/>
      <c r="I70" s="26"/>
      <c r="J70" s="26"/>
      <c r="K70" s="27"/>
    </row>
    <row r="71" spans="2:11" ht="18.75" customHeight="1" x14ac:dyDescent="0.3">
      <c r="B71" s="27"/>
      <c r="C71" s="27"/>
      <c r="D71" s="27"/>
      <c r="E71" s="27"/>
      <c r="F71" s="27"/>
      <c r="G71" s="27"/>
      <c r="H71" s="27"/>
      <c r="I71" s="27"/>
      <c r="J71" s="27"/>
      <c r="K71" s="27"/>
    </row>
    <row r="72" spans="2:11" ht="7.5" customHeight="1" x14ac:dyDescent="0.3">
      <c r="B72" s="28"/>
      <c r="C72" s="29"/>
      <c r="D72" s="29"/>
      <c r="E72" s="29"/>
      <c r="F72" s="29"/>
      <c r="G72" s="29"/>
      <c r="H72" s="29"/>
      <c r="I72" s="29"/>
      <c r="J72" s="29"/>
      <c r="K72" s="30"/>
    </row>
    <row r="73" spans="2:11" ht="45" customHeight="1" x14ac:dyDescent="0.3">
      <c r="B73" s="31"/>
      <c r="C73" s="310" t="s">
        <v>2047</v>
      </c>
      <c r="D73" s="310"/>
      <c r="E73" s="310"/>
      <c r="F73" s="310"/>
      <c r="G73" s="310"/>
      <c r="H73" s="310"/>
      <c r="I73" s="310"/>
      <c r="J73" s="310"/>
      <c r="K73" s="32"/>
    </row>
    <row r="74" spans="2:11" ht="17.25" customHeight="1" x14ac:dyDescent="0.3">
      <c r="B74" s="31"/>
      <c r="C74" s="33" t="s">
        <v>2106</v>
      </c>
      <c r="D74" s="33"/>
      <c r="E74" s="33"/>
      <c r="F74" s="33" t="s">
        <v>2107</v>
      </c>
      <c r="G74" s="34"/>
      <c r="H74" s="33" t="s">
        <v>127</v>
      </c>
      <c r="I74" s="33" t="s">
        <v>56</v>
      </c>
      <c r="J74" s="33" t="s">
        <v>2108</v>
      </c>
      <c r="K74" s="32"/>
    </row>
    <row r="75" spans="2:11" ht="17.25" customHeight="1" x14ac:dyDescent="0.3">
      <c r="B75" s="31"/>
      <c r="C75" s="35" t="s">
        <v>2109</v>
      </c>
      <c r="D75" s="35"/>
      <c r="E75" s="35"/>
      <c r="F75" s="36" t="s">
        <v>2110</v>
      </c>
      <c r="G75" s="37"/>
      <c r="H75" s="35"/>
      <c r="I75" s="35"/>
      <c r="J75" s="35" t="s">
        <v>2111</v>
      </c>
      <c r="K75" s="32"/>
    </row>
    <row r="76" spans="2:11" ht="5.25" customHeight="1" x14ac:dyDescent="0.3">
      <c r="B76" s="31"/>
      <c r="C76" s="38"/>
      <c r="D76" s="38"/>
      <c r="E76" s="38"/>
      <c r="F76" s="38"/>
      <c r="G76" s="39"/>
      <c r="H76" s="38"/>
      <c r="I76" s="38"/>
      <c r="J76" s="38"/>
      <c r="K76" s="32"/>
    </row>
    <row r="77" spans="2:11" ht="15" customHeight="1" x14ac:dyDescent="0.3">
      <c r="B77" s="31"/>
      <c r="C77" s="21" t="s">
        <v>52</v>
      </c>
      <c r="D77" s="38"/>
      <c r="E77" s="38"/>
      <c r="F77" s="40" t="s">
        <v>2112</v>
      </c>
      <c r="G77" s="39"/>
      <c r="H77" s="21" t="s">
        <v>2113</v>
      </c>
      <c r="I77" s="21" t="s">
        <v>2114</v>
      </c>
      <c r="J77" s="21">
        <v>20</v>
      </c>
      <c r="K77" s="32"/>
    </row>
    <row r="78" spans="2:11" ht="15" customHeight="1" x14ac:dyDescent="0.3">
      <c r="B78" s="31"/>
      <c r="C78" s="21" t="s">
        <v>2115</v>
      </c>
      <c r="D78" s="21"/>
      <c r="E78" s="21"/>
      <c r="F78" s="40" t="s">
        <v>2112</v>
      </c>
      <c r="G78" s="39"/>
      <c r="H78" s="21" t="s">
        <v>2116</v>
      </c>
      <c r="I78" s="21" t="s">
        <v>2114</v>
      </c>
      <c r="J78" s="21">
        <v>120</v>
      </c>
      <c r="K78" s="32"/>
    </row>
    <row r="79" spans="2:11" ht="15" customHeight="1" x14ac:dyDescent="0.3">
      <c r="B79" s="41"/>
      <c r="C79" s="21" t="s">
        <v>2117</v>
      </c>
      <c r="D79" s="21"/>
      <c r="E79" s="21"/>
      <c r="F79" s="40" t="s">
        <v>2118</v>
      </c>
      <c r="G79" s="39"/>
      <c r="H79" s="21" t="s">
        <v>2119</v>
      </c>
      <c r="I79" s="21" t="s">
        <v>2114</v>
      </c>
      <c r="J79" s="21">
        <v>50</v>
      </c>
      <c r="K79" s="32"/>
    </row>
    <row r="80" spans="2:11" ht="15" customHeight="1" x14ac:dyDescent="0.3">
      <c r="B80" s="41"/>
      <c r="C80" s="21" t="s">
        <v>2120</v>
      </c>
      <c r="D80" s="21"/>
      <c r="E80" s="21"/>
      <c r="F80" s="40" t="s">
        <v>2112</v>
      </c>
      <c r="G80" s="39"/>
      <c r="H80" s="21" t="s">
        <v>2121</v>
      </c>
      <c r="I80" s="21" t="s">
        <v>2122</v>
      </c>
      <c r="J80" s="21"/>
      <c r="K80" s="32"/>
    </row>
    <row r="81" spans="2:11" ht="15" customHeight="1" x14ac:dyDescent="0.3">
      <c r="B81" s="41"/>
      <c r="C81" s="42" t="s">
        <v>2123</v>
      </c>
      <c r="D81" s="42"/>
      <c r="E81" s="42"/>
      <c r="F81" s="43" t="s">
        <v>2118</v>
      </c>
      <c r="G81" s="42"/>
      <c r="H81" s="42" t="s">
        <v>2124</v>
      </c>
      <c r="I81" s="42" t="s">
        <v>2114</v>
      </c>
      <c r="J81" s="42">
        <v>15</v>
      </c>
      <c r="K81" s="32"/>
    </row>
    <row r="82" spans="2:11" ht="15" customHeight="1" x14ac:dyDescent="0.3">
      <c r="B82" s="41"/>
      <c r="C82" s="42" t="s">
        <v>2125</v>
      </c>
      <c r="D82" s="42"/>
      <c r="E82" s="42"/>
      <c r="F82" s="43" t="s">
        <v>2118</v>
      </c>
      <c r="G82" s="42"/>
      <c r="H82" s="42" t="s">
        <v>2126</v>
      </c>
      <c r="I82" s="42" t="s">
        <v>2114</v>
      </c>
      <c r="J82" s="42">
        <v>15</v>
      </c>
      <c r="K82" s="32"/>
    </row>
    <row r="83" spans="2:11" ht="15" customHeight="1" x14ac:dyDescent="0.3">
      <c r="B83" s="41"/>
      <c r="C83" s="42" t="s">
        <v>2127</v>
      </c>
      <c r="D83" s="42"/>
      <c r="E83" s="42"/>
      <c r="F83" s="43" t="s">
        <v>2118</v>
      </c>
      <c r="G83" s="42"/>
      <c r="H83" s="42" t="s">
        <v>2128</v>
      </c>
      <c r="I83" s="42" t="s">
        <v>2114</v>
      </c>
      <c r="J83" s="42">
        <v>20</v>
      </c>
      <c r="K83" s="32"/>
    </row>
    <row r="84" spans="2:11" ht="15" customHeight="1" x14ac:dyDescent="0.3">
      <c r="B84" s="41"/>
      <c r="C84" s="42" t="s">
        <v>2129</v>
      </c>
      <c r="D84" s="42"/>
      <c r="E84" s="42"/>
      <c r="F84" s="43" t="s">
        <v>2118</v>
      </c>
      <c r="G84" s="42"/>
      <c r="H84" s="42" t="s">
        <v>2130</v>
      </c>
      <c r="I84" s="42" t="s">
        <v>2114</v>
      </c>
      <c r="J84" s="42">
        <v>20</v>
      </c>
      <c r="K84" s="32"/>
    </row>
    <row r="85" spans="2:11" ht="15" customHeight="1" x14ac:dyDescent="0.3">
      <c r="B85" s="41"/>
      <c r="C85" s="21" t="s">
        <v>2131</v>
      </c>
      <c r="D85" s="21"/>
      <c r="E85" s="21"/>
      <c r="F85" s="40" t="s">
        <v>2118</v>
      </c>
      <c r="G85" s="39"/>
      <c r="H85" s="21" t="s">
        <v>2132</v>
      </c>
      <c r="I85" s="21" t="s">
        <v>2114</v>
      </c>
      <c r="J85" s="21">
        <v>50</v>
      </c>
      <c r="K85" s="32"/>
    </row>
    <row r="86" spans="2:11" ht="15" customHeight="1" x14ac:dyDescent="0.3">
      <c r="B86" s="41"/>
      <c r="C86" s="21" t="s">
        <v>2133</v>
      </c>
      <c r="D86" s="21"/>
      <c r="E86" s="21"/>
      <c r="F86" s="40" t="s">
        <v>2118</v>
      </c>
      <c r="G86" s="39"/>
      <c r="H86" s="21" t="s">
        <v>2134</v>
      </c>
      <c r="I86" s="21" t="s">
        <v>2114</v>
      </c>
      <c r="J86" s="21">
        <v>20</v>
      </c>
      <c r="K86" s="32"/>
    </row>
    <row r="87" spans="2:11" ht="15" customHeight="1" x14ac:dyDescent="0.3">
      <c r="B87" s="41"/>
      <c r="C87" s="21" t="s">
        <v>2135</v>
      </c>
      <c r="D87" s="21"/>
      <c r="E87" s="21"/>
      <c r="F87" s="40" t="s">
        <v>2118</v>
      </c>
      <c r="G87" s="39"/>
      <c r="H87" s="21" t="s">
        <v>2136</v>
      </c>
      <c r="I87" s="21" t="s">
        <v>2114</v>
      </c>
      <c r="J87" s="21">
        <v>20</v>
      </c>
      <c r="K87" s="32"/>
    </row>
    <row r="88" spans="2:11" ht="15" customHeight="1" x14ac:dyDescent="0.3">
      <c r="B88" s="41"/>
      <c r="C88" s="21" t="s">
        <v>2137</v>
      </c>
      <c r="D88" s="21"/>
      <c r="E88" s="21"/>
      <c r="F88" s="40" t="s">
        <v>2118</v>
      </c>
      <c r="G88" s="39"/>
      <c r="H88" s="21" t="s">
        <v>2138</v>
      </c>
      <c r="I88" s="21" t="s">
        <v>2114</v>
      </c>
      <c r="J88" s="21">
        <v>50</v>
      </c>
      <c r="K88" s="32"/>
    </row>
    <row r="89" spans="2:11" ht="15" customHeight="1" x14ac:dyDescent="0.3">
      <c r="B89" s="41"/>
      <c r="C89" s="21" t="s">
        <v>2139</v>
      </c>
      <c r="D89" s="21"/>
      <c r="E89" s="21"/>
      <c r="F89" s="40" t="s">
        <v>2118</v>
      </c>
      <c r="G89" s="39"/>
      <c r="H89" s="21" t="s">
        <v>2139</v>
      </c>
      <c r="I89" s="21" t="s">
        <v>2114</v>
      </c>
      <c r="J89" s="21">
        <v>50</v>
      </c>
      <c r="K89" s="32"/>
    </row>
    <row r="90" spans="2:11" ht="15" customHeight="1" x14ac:dyDescent="0.3">
      <c r="B90" s="41"/>
      <c r="C90" s="21" t="s">
        <v>133</v>
      </c>
      <c r="D90" s="21"/>
      <c r="E90" s="21"/>
      <c r="F90" s="40" t="s">
        <v>2118</v>
      </c>
      <c r="G90" s="39"/>
      <c r="H90" s="21" t="s">
        <v>2140</v>
      </c>
      <c r="I90" s="21" t="s">
        <v>2114</v>
      </c>
      <c r="J90" s="21">
        <v>255</v>
      </c>
      <c r="K90" s="32"/>
    </row>
    <row r="91" spans="2:11" ht="15" customHeight="1" x14ac:dyDescent="0.3">
      <c r="B91" s="41"/>
      <c r="C91" s="21" t="s">
        <v>2141</v>
      </c>
      <c r="D91" s="21"/>
      <c r="E91" s="21"/>
      <c r="F91" s="40" t="s">
        <v>2112</v>
      </c>
      <c r="G91" s="39"/>
      <c r="H91" s="21" t="s">
        <v>2142</v>
      </c>
      <c r="I91" s="21" t="s">
        <v>2143</v>
      </c>
      <c r="J91" s="21"/>
      <c r="K91" s="32"/>
    </row>
    <row r="92" spans="2:11" ht="15" customHeight="1" x14ac:dyDescent="0.3">
      <c r="B92" s="41"/>
      <c r="C92" s="21" t="s">
        <v>2144</v>
      </c>
      <c r="D92" s="21"/>
      <c r="E92" s="21"/>
      <c r="F92" s="40" t="s">
        <v>2112</v>
      </c>
      <c r="G92" s="39"/>
      <c r="H92" s="21" t="s">
        <v>2145</v>
      </c>
      <c r="I92" s="21" t="s">
        <v>2146</v>
      </c>
      <c r="J92" s="21"/>
      <c r="K92" s="32"/>
    </row>
    <row r="93" spans="2:11" ht="15" customHeight="1" x14ac:dyDescent="0.3">
      <c r="B93" s="41"/>
      <c r="C93" s="21" t="s">
        <v>2147</v>
      </c>
      <c r="D93" s="21"/>
      <c r="E93" s="21"/>
      <c r="F93" s="40" t="s">
        <v>2112</v>
      </c>
      <c r="G93" s="39"/>
      <c r="H93" s="21" t="s">
        <v>2147</v>
      </c>
      <c r="I93" s="21" t="s">
        <v>2146</v>
      </c>
      <c r="J93" s="21"/>
      <c r="K93" s="32"/>
    </row>
    <row r="94" spans="2:11" ht="15" customHeight="1" x14ac:dyDescent="0.3">
      <c r="B94" s="41"/>
      <c r="C94" s="21" t="s">
        <v>37</v>
      </c>
      <c r="D94" s="21"/>
      <c r="E94" s="21"/>
      <c r="F94" s="40" t="s">
        <v>2112</v>
      </c>
      <c r="G94" s="39"/>
      <c r="H94" s="21" t="s">
        <v>2148</v>
      </c>
      <c r="I94" s="21" t="s">
        <v>2146</v>
      </c>
      <c r="J94" s="21"/>
      <c r="K94" s="32"/>
    </row>
    <row r="95" spans="2:11" ht="15" customHeight="1" x14ac:dyDescent="0.3">
      <c r="B95" s="41"/>
      <c r="C95" s="21" t="s">
        <v>47</v>
      </c>
      <c r="D95" s="21"/>
      <c r="E95" s="21"/>
      <c r="F95" s="40" t="s">
        <v>2112</v>
      </c>
      <c r="G95" s="39"/>
      <c r="H95" s="21" t="s">
        <v>2149</v>
      </c>
      <c r="I95" s="21" t="s">
        <v>2146</v>
      </c>
      <c r="J95" s="21"/>
      <c r="K95" s="32"/>
    </row>
    <row r="96" spans="2:11" ht="15" customHeight="1" x14ac:dyDescent="0.3">
      <c r="B96" s="44"/>
      <c r="C96" s="45"/>
      <c r="D96" s="45"/>
      <c r="E96" s="45"/>
      <c r="F96" s="45"/>
      <c r="G96" s="45"/>
      <c r="H96" s="45"/>
      <c r="I96" s="45"/>
      <c r="J96" s="45"/>
      <c r="K96" s="46"/>
    </row>
    <row r="97" spans="2:11" ht="18.75" customHeight="1" x14ac:dyDescent="0.3">
      <c r="B97" s="47"/>
      <c r="C97" s="48"/>
      <c r="D97" s="48"/>
      <c r="E97" s="48"/>
      <c r="F97" s="48"/>
      <c r="G97" s="48"/>
      <c r="H97" s="48"/>
      <c r="I97" s="48"/>
      <c r="J97" s="48"/>
      <c r="K97" s="47"/>
    </row>
    <row r="98" spans="2:11" ht="18.75" customHeight="1" x14ac:dyDescent="0.3">
      <c r="B98" s="27"/>
      <c r="C98" s="27"/>
      <c r="D98" s="27"/>
      <c r="E98" s="27"/>
      <c r="F98" s="27"/>
      <c r="G98" s="27"/>
      <c r="H98" s="27"/>
      <c r="I98" s="27"/>
      <c r="J98" s="27"/>
      <c r="K98" s="27"/>
    </row>
    <row r="99" spans="2:11" ht="7.5" customHeight="1" x14ac:dyDescent="0.3">
      <c r="B99" s="28"/>
      <c r="C99" s="29"/>
      <c r="D99" s="29"/>
      <c r="E99" s="29"/>
      <c r="F99" s="29"/>
      <c r="G99" s="29"/>
      <c r="H99" s="29"/>
      <c r="I99" s="29"/>
      <c r="J99" s="29"/>
      <c r="K99" s="30"/>
    </row>
    <row r="100" spans="2:11" ht="45" customHeight="1" x14ac:dyDescent="0.3">
      <c r="B100" s="31"/>
      <c r="C100" s="310" t="s">
        <v>2150</v>
      </c>
      <c r="D100" s="310"/>
      <c r="E100" s="310"/>
      <c r="F100" s="310"/>
      <c r="G100" s="310"/>
      <c r="H100" s="310"/>
      <c r="I100" s="310"/>
      <c r="J100" s="310"/>
      <c r="K100" s="32"/>
    </row>
    <row r="101" spans="2:11" ht="17.25" customHeight="1" x14ac:dyDescent="0.3">
      <c r="B101" s="31"/>
      <c r="C101" s="33" t="s">
        <v>2106</v>
      </c>
      <c r="D101" s="33"/>
      <c r="E101" s="33"/>
      <c r="F101" s="33" t="s">
        <v>2107</v>
      </c>
      <c r="G101" s="34"/>
      <c r="H101" s="33" t="s">
        <v>127</v>
      </c>
      <c r="I101" s="33" t="s">
        <v>56</v>
      </c>
      <c r="J101" s="33" t="s">
        <v>2108</v>
      </c>
      <c r="K101" s="32"/>
    </row>
    <row r="102" spans="2:11" ht="17.25" customHeight="1" x14ac:dyDescent="0.3">
      <c r="B102" s="31"/>
      <c r="C102" s="35" t="s">
        <v>2109</v>
      </c>
      <c r="D102" s="35"/>
      <c r="E102" s="35"/>
      <c r="F102" s="36" t="s">
        <v>2110</v>
      </c>
      <c r="G102" s="37"/>
      <c r="H102" s="35"/>
      <c r="I102" s="35"/>
      <c r="J102" s="35" t="s">
        <v>2111</v>
      </c>
      <c r="K102" s="32"/>
    </row>
    <row r="103" spans="2:11" ht="5.25" customHeight="1" x14ac:dyDescent="0.3">
      <c r="B103" s="31"/>
      <c r="C103" s="33"/>
      <c r="D103" s="33"/>
      <c r="E103" s="33"/>
      <c r="F103" s="33"/>
      <c r="G103" s="49"/>
      <c r="H103" s="33"/>
      <c r="I103" s="33"/>
      <c r="J103" s="33"/>
      <c r="K103" s="32"/>
    </row>
    <row r="104" spans="2:11" ht="15" customHeight="1" x14ac:dyDescent="0.3">
      <c r="B104" s="31"/>
      <c r="C104" s="21" t="s">
        <v>52</v>
      </c>
      <c r="D104" s="38"/>
      <c r="E104" s="38"/>
      <c r="F104" s="40" t="s">
        <v>2112</v>
      </c>
      <c r="G104" s="49"/>
      <c r="H104" s="21" t="s">
        <v>2151</v>
      </c>
      <c r="I104" s="21" t="s">
        <v>2114</v>
      </c>
      <c r="J104" s="21">
        <v>20</v>
      </c>
      <c r="K104" s="32"/>
    </row>
    <row r="105" spans="2:11" ht="15" customHeight="1" x14ac:dyDescent="0.3">
      <c r="B105" s="31"/>
      <c r="C105" s="21" t="s">
        <v>2115</v>
      </c>
      <c r="D105" s="21"/>
      <c r="E105" s="21"/>
      <c r="F105" s="40" t="s">
        <v>2112</v>
      </c>
      <c r="G105" s="21"/>
      <c r="H105" s="21" t="s">
        <v>2151</v>
      </c>
      <c r="I105" s="21" t="s">
        <v>2114</v>
      </c>
      <c r="J105" s="21">
        <v>120</v>
      </c>
      <c r="K105" s="32"/>
    </row>
    <row r="106" spans="2:11" ht="15" customHeight="1" x14ac:dyDescent="0.3">
      <c r="B106" s="41"/>
      <c r="C106" s="21" t="s">
        <v>2117</v>
      </c>
      <c r="D106" s="21"/>
      <c r="E106" s="21"/>
      <c r="F106" s="40" t="s">
        <v>2118</v>
      </c>
      <c r="G106" s="21"/>
      <c r="H106" s="21" t="s">
        <v>2151</v>
      </c>
      <c r="I106" s="21" t="s">
        <v>2114</v>
      </c>
      <c r="J106" s="21">
        <v>50</v>
      </c>
      <c r="K106" s="32"/>
    </row>
    <row r="107" spans="2:11" ht="15" customHeight="1" x14ac:dyDescent="0.3">
      <c r="B107" s="41"/>
      <c r="C107" s="21" t="s">
        <v>2120</v>
      </c>
      <c r="D107" s="21"/>
      <c r="E107" s="21"/>
      <c r="F107" s="40" t="s">
        <v>2112</v>
      </c>
      <c r="G107" s="21"/>
      <c r="H107" s="21" t="s">
        <v>2151</v>
      </c>
      <c r="I107" s="21" t="s">
        <v>2122</v>
      </c>
      <c r="J107" s="21"/>
      <c r="K107" s="32"/>
    </row>
    <row r="108" spans="2:11" ht="15" customHeight="1" x14ac:dyDescent="0.3">
      <c r="B108" s="41"/>
      <c r="C108" s="21" t="s">
        <v>2131</v>
      </c>
      <c r="D108" s="21"/>
      <c r="E108" s="21"/>
      <c r="F108" s="40" t="s">
        <v>2118</v>
      </c>
      <c r="G108" s="21"/>
      <c r="H108" s="21" t="s">
        <v>2151</v>
      </c>
      <c r="I108" s="21" t="s">
        <v>2114</v>
      </c>
      <c r="J108" s="21">
        <v>50</v>
      </c>
      <c r="K108" s="32"/>
    </row>
    <row r="109" spans="2:11" ht="15" customHeight="1" x14ac:dyDescent="0.3">
      <c r="B109" s="41"/>
      <c r="C109" s="21" t="s">
        <v>2139</v>
      </c>
      <c r="D109" s="21"/>
      <c r="E109" s="21"/>
      <c r="F109" s="40" t="s">
        <v>2118</v>
      </c>
      <c r="G109" s="21"/>
      <c r="H109" s="21" t="s">
        <v>2151</v>
      </c>
      <c r="I109" s="21" t="s">
        <v>2114</v>
      </c>
      <c r="J109" s="21">
        <v>50</v>
      </c>
      <c r="K109" s="32"/>
    </row>
    <row r="110" spans="2:11" ht="15" customHeight="1" x14ac:dyDescent="0.3">
      <c r="B110" s="41"/>
      <c r="C110" s="21" t="s">
        <v>2137</v>
      </c>
      <c r="D110" s="21"/>
      <c r="E110" s="21"/>
      <c r="F110" s="40" t="s">
        <v>2118</v>
      </c>
      <c r="G110" s="21"/>
      <c r="H110" s="21" t="s">
        <v>2151</v>
      </c>
      <c r="I110" s="21" t="s">
        <v>2114</v>
      </c>
      <c r="J110" s="21">
        <v>50</v>
      </c>
      <c r="K110" s="32"/>
    </row>
    <row r="111" spans="2:11" ht="15" customHeight="1" x14ac:dyDescent="0.3">
      <c r="B111" s="41"/>
      <c r="C111" s="21" t="s">
        <v>52</v>
      </c>
      <c r="D111" s="21"/>
      <c r="E111" s="21"/>
      <c r="F111" s="40" t="s">
        <v>2112</v>
      </c>
      <c r="G111" s="21"/>
      <c r="H111" s="21" t="s">
        <v>2152</v>
      </c>
      <c r="I111" s="21" t="s">
        <v>2114</v>
      </c>
      <c r="J111" s="21">
        <v>20</v>
      </c>
      <c r="K111" s="32"/>
    </row>
    <row r="112" spans="2:11" ht="15" customHeight="1" x14ac:dyDescent="0.3">
      <c r="B112" s="41"/>
      <c r="C112" s="21" t="s">
        <v>2153</v>
      </c>
      <c r="D112" s="21"/>
      <c r="E112" s="21"/>
      <c r="F112" s="40" t="s">
        <v>2112</v>
      </c>
      <c r="G112" s="21"/>
      <c r="H112" s="21" t="s">
        <v>2154</v>
      </c>
      <c r="I112" s="21" t="s">
        <v>2114</v>
      </c>
      <c r="J112" s="21">
        <v>120</v>
      </c>
      <c r="K112" s="32"/>
    </row>
    <row r="113" spans="2:11" ht="15" customHeight="1" x14ac:dyDescent="0.3">
      <c r="B113" s="41"/>
      <c r="C113" s="21" t="s">
        <v>37</v>
      </c>
      <c r="D113" s="21"/>
      <c r="E113" s="21"/>
      <c r="F113" s="40" t="s">
        <v>2112</v>
      </c>
      <c r="G113" s="21"/>
      <c r="H113" s="21" t="s">
        <v>2155</v>
      </c>
      <c r="I113" s="21" t="s">
        <v>2146</v>
      </c>
      <c r="J113" s="21"/>
      <c r="K113" s="32"/>
    </row>
    <row r="114" spans="2:11" ht="15" customHeight="1" x14ac:dyDescent="0.3">
      <c r="B114" s="41"/>
      <c r="C114" s="21" t="s">
        <v>47</v>
      </c>
      <c r="D114" s="21"/>
      <c r="E114" s="21"/>
      <c r="F114" s="40" t="s">
        <v>2112</v>
      </c>
      <c r="G114" s="21"/>
      <c r="H114" s="21" t="s">
        <v>2156</v>
      </c>
      <c r="I114" s="21" t="s">
        <v>2146</v>
      </c>
      <c r="J114" s="21"/>
      <c r="K114" s="32"/>
    </row>
    <row r="115" spans="2:11" ht="15" customHeight="1" x14ac:dyDescent="0.3">
      <c r="B115" s="41"/>
      <c r="C115" s="21" t="s">
        <v>56</v>
      </c>
      <c r="D115" s="21"/>
      <c r="E115" s="21"/>
      <c r="F115" s="40" t="s">
        <v>2112</v>
      </c>
      <c r="G115" s="21"/>
      <c r="H115" s="21" t="s">
        <v>2157</v>
      </c>
      <c r="I115" s="21" t="s">
        <v>2158</v>
      </c>
      <c r="J115" s="21"/>
      <c r="K115" s="32"/>
    </row>
    <row r="116" spans="2:11" ht="15" customHeight="1" x14ac:dyDescent="0.3">
      <c r="B116" s="44"/>
      <c r="C116" s="50"/>
      <c r="D116" s="50"/>
      <c r="E116" s="50"/>
      <c r="F116" s="50"/>
      <c r="G116" s="50"/>
      <c r="H116" s="50"/>
      <c r="I116" s="50"/>
      <c r="J116" s="50"/>
      <c r="K116" s="46"/>
    </row>
    <row r="117" spans="2:11" ht="18.75" customHeight="1" x14ac:dyDescent="0.3">
      <c r="B117" s="51"/>
      <c r="C117" s="18"/>
      <c r="D117" s="18"/>
      <c r="E117" s="18"/>
      <c r="F117" s="52"/>
      <c r="G117" s="18"/>
      <c r="H117" s="18"/>
      <c r="I117" s="18"/>
      <c r="J117" s="18"/>
      <c r="K117" s="51"/>
    </row>
    <row r="118" spans="2:11" ht="18.75" customHeight="1" x14ac:dyDescent="0.3">
      <c r="B118" s="27"/>
      <c r="C118" s="27"/>
      <c r="D118" s="27"/>
      <c r="E118" s="27"/>
      <c r="F118" s="27"/>
      <c r="G118" s="27"/>
      <c r="H118" s="27"/>
      <c r="I118" s="27"/>
      <c r="J118" s="27"/>
      <c r="K118" s="27"/>
    </row>
    <row r="119" spans="2:11" ht="7.5" customHeight="1" x14ac:dyDescent="0.3">
      <c r="B119" s="53"/>
      <c r="C119" s="54"/>
      <c r="D119" s="54"/>
      <c r="E119" s="54"/>
      <c r="F119" s="54"/>
      <c r="G119" s="54"/>
      <c r="H119" s="54"/>
      <c r="I119" s="54"/>
      <c r="J119" s="54"/>
      <c r="K119" s="55"/>
    </row>
    <row r="120" spans="2:11" ht="45" customHeight="1" x14ac:dyDescent="0.3">
      <c r="B120" s="56"/>
      <c r="C120" s="306" t="s">
        <v>2159</v>
      </c>
      <c r="D120" s="306"/>
      <c r="E120" s="306"/>
      <c r="F120" s="306"/>
      <c r="G120" s="306"/>
      <c r="H120" s="306"/>
      <c r="I120" s="306"/>
      <c r="J120" s="306"/>
      <c r="K120" s="57"/>
    </row>
    <row r="121" spans="2:11" ht="17.25" customHeight="1" x14ac:dyDescent="0.3">
      <c r="B121" s="58"/>
      <c r="C121" s="33" t="s">
        <v>2106</v>
      </c>
      <c r="D121" s="33"/>
      <c r="E121" s="33"/>
      <c r="F121" s="33" t="s">
        <v>2107</v>
      </c>
      <c r="G121" s="34"/>
      <c r="H121" s="33" t="s">
        <v>127</v>
      </c>
      <c r="I121" s="33" t="s">
        <v>56</v>
      </c>
      <c r="J121" s="33" t="s">
        <v>2108</v>
      </c>
      <c r="K121" s="59"/>
    </row>
    <row r="122" spans="2:11" ht="17.25" customHeight="1" x14ac:dyDescent="0.3">
      <c r="B122" s="58"/>
      <c r="C122" s="35" t="s">
        <v>2109</v>
      </c>
      <c r="D122" s="35"/>
      <c r="E122" s="35"/>
      <c r="F122" s="36" t="s">
        <v>2110</v>
      </c>
      <c r="G122" s="37"/>
      <c r="H122" s="35"/>
      <c r="I122" s="35"/>
      <c r="J122" s="35" t="s">
        <v>2111</v>
      </c>
      <c r="K122" s="59"/>
    </row>
    <row r="123" spans="2:11" ht="5.25" customHeight="1" x14ac:dyDescent="0.3">
      <c r="B123" s="60"/>
      <c r="C123" s="38"/>
      <c r="D123" s="38"/>
      <c r="E123" s="38"/>
      <c r="F123" s="38"/>
      <c r="G123" s="21"/>
      <c r="H123" s="38"/>
      <c r="I123" s="38"/>
      <c r="J123" s="38"/>
      <c r="K123" s="61"/>
    </row>
    <row r="124" spans="2:11" ht="15" customHeight="1" x14ac:dyDescent="0.3">
      <c r="B124" s="60"/>
      <c r="C124" s="21" t="s">
        <v>2115</v>
      </c>
      <c r="D124" s="38"/>
      <c r="E124" s="38"/>
      <c r="F124" s="40" t="s">
        <v>2112</v>
      </c>
      <c r="G124" s="21"/>
      <c r="H124" s="21" t="s">
        <v>2151</v>
      </c>
      <c r="I124" s="21" t="s">
        <v>2114</v>
      </c>
      <c r="J124" s="21">
        <v>120</v>
      </c>
      <c r="K124" s="62"/>
    </row>
    <row r="125" spans="2:11" ht="15" customHeight="1" x14ac:dyDescent="0.3">
      <c r="B125" s="60"/>
      <c r="C125" s="21" t="s">
        <v>2160</v>
      </c>
      <c r="D125" s="21"/>
      <c r="E125" s="21"/>
      <c r="F125" s="40" t="s">
        <v>2112</v>
      </c>
      <c r="G125" s="21"/>
      <c r="H125" s="21" t="s">
        <v>2161</v>
      </c>
      <c r="I125" s="21" t="s">
        <v>2114</v>
      </c>
      <c r="J125" s="21" t="s">
        <v>2162</v>
      </c>
      <c r="K125" s="62"/>
    </row>
    <row r="126" spans="2:11" ht="15" customHeight="1" x14ac:dyDescent="0.3">
      <c r="B126" s="60"/>
      <c r="C126" s="21" t="s">
        <v>86</v>
      </c>
      <c r="D126" s="21"/>
      <c r="E126" s="21"/>
      <c r="F126" s="40" t="s">
        <v>2112</v>
      </c>
      <c r="G126" s="21"/>
      <c r="H126" s="21" t="s">
        <v>2163</v>
      </c>
      <c r="I126" s="21" t="s">
        <v>2114</v>
      </c>
      <c r="J126" s="21" t="s">
        <v>2162</v>
      </c>
      <c r="K126" s="62"/>
    </row>
    <row r="127" spans="2:11" ht="15" customHeight="1" x14ac:dyDescent="0.3">
      <c r="B127" s="60"/>
      <c r="C127" s="21" t="s">
        <v>2123</v>
      </c>
      <c r="D127" s="21"/>
      <c r="E127" s="21"/>
      <c r="F127" s="40" t="s">
        <v>2118</v>
      </c>
      <c r="G127" s="21"/>
      <c r="H127" s="21" t="s">
        <v>2124</v>
      </c>
      <c r="I127" s="21" t="s">
        <v>2114</v>
      </c>
      <c r="J127" s="21">
        <v>15</v>
      </c>
      <c r="K127" s="62"/>
    </row>
    <row r="128" spans="2:11" ht="15" customHeight="1" x14ac:dyDescent="0.3">
      <c r="B128" s="60"/>
      <c r="C128" s="42" t="s">
        <v>2125</v>
      </c>
      <c r="D128" s="42"/>
      <c r="E128" s="42"/>
      <c r="F128" s="43" t="s">
        <v>2118</v>
      </c>
      <c r="G128" s="42"/>
      <c r="H128" s="42" t="s">
        <v>2126</v>
      </c>
      <c r="I128" s="42" t="s">
        <v>2114</v>
      </c>
      <c r="J128" s="42">
        <v>15</v>
      </c>
      <c r="K128" s="62"/>
    </row>
    <row r="129" spans="2:11" ht="15" customHeight="1" x14ac:dyDescent="0.3">
      <c r="B129" s="60"/>
      <c r="C129" s="42" t="s">
        <v>2127</v>
      </c>
      <c r="D129" s="42"/>
      <c r="E129" s="42"/>
      <c r="F129" s="43" t="s">
        <v>2118</v>
      </c>
      <c r="G129" s="42"/>
      <c r="H129" s="42" t="s">
        <v>2128</v>
      </c>
      <c r="I129" s="42" t="s">
        <v>2114</v>
      </c>
      <c r="J129" s="42">
        <v>20</v>
      </c>
      <c r="K129" s="62"/>
    </row>
    <row r="130" spans="2:11" ht="15" customHeight="1" x14ac:dyDescent="0.3">
      <c r="B130" s="60"/>
      <c r="C130" s="42" t="s">
        <v>2129</v>
      </c>
      <c r="D130" s="42"/>
      <c r="E130" s="42"/>
      <c r="F130" s="43" t="s">
        <v>2118</v>
      </c>
      <c r="G130" s="42"/>
      <c r="H130" s="42" t="s">
        <v>2130</v>
      </c>
      <c r="I130" s="42" t="s">
        <v>2114</v>
      </c>
      <c r="J130" s="42">
        <v>20</v>
      </c>
      <c r="K130" s="62"/>
    </row>
    <row r="131" spans="2:11" ht="15" customHeight="1" x14ac:dyDescent="0.3">
      <c r="B131" s="60"/>
      <c r="C131" s="21" t="s">
        <v>2117</v>
      </c>
      <c r="D131" s="21"/>
      <c r="E131" s="21"/>
      <c r="F131" s="40" t="s">
        <v>2118</v>
      </c>
      <c r="G131" s="21"/>
      <c r="H131" s="21" t="s">
        <v>2151</v>
      </c>
      <c r="I131" s="21" t="s">
        <v>2114</v>
      </c>
      <c r="J131" s="21">
        <v>50</v>
      </c>
      <c r="K131" s="62"/>
    </row>
    <row r="132" spans="2:11" ht="15" customHeight="1" x14ac:dyDescent="0.3">
      <c r="B132" s="60"/>
      <c r="C132" s="21" t="s">
        <v>2131</v>
      </c>
      <c r="D132" s="21"/>
      <c r="E132" s="21"/>
      <c r="F132" s="40" t="s">
        <v>2118</v>
      </c>
      <c r="G132" s="21"/>
      <c r="H132" s="21" t="s">
        <v>2151</v>
      </c>
      <c r="I132" s="21" t="s">
        <v>2114</v>
      </c>
      <c r="J132" s="21">
        <v>50</v>
      </c>
      <c r="K132" s="62"/>
    </row>
    <row r="133" spans="2:11" ht="15" customHeight="1" x14ac:dyDescent="0.3">
      <c r="B133" s="60"/>
      <c r="C133" s="21" t="s">
        <v>2137</v>
      </c>
      <c r="D133" s="21"/>
      <c r="E133" s="21"/>
      <c r="F133" s="40" t="s">
        <v>2118</v>
      </c>
      <c r="G133" s="21"/>
      <c r="H133" s="21" t="s">
        <v>2151</v>
      </c>
      <c r="I133" s="21" t="s">
        <v>2114</v>
      </c>
      <c r="J133" s="21">
        <v>50</v>
      </c>
      <c r="K133" s="62"/>
    </row>
    <row r="134" spans="2:11" ht="15" customHeight="1" x14ac:dyDescent="0.3">
      <c r="B134" s="60"/>
      <c r="C134" s="21" t="s">
        <v>2139</v>
      </c>
      <c r="D134" s="21"/>
      <c r="E134" s="21"/>
      <c r="F134" s="40" t="s">
        <v>2118</v>
      </c>
      <c r="G134" s="21"/>
      <c r="H134" s="21" t="s">
        <v>2151</v>
      </c>
      <c r="I134" s="21" t="s">
        <v>2114</v>
      </c>
      <c r="J134" s="21">
        <v>50</v>
      </c>
      <c r="K134" s="62"/>
    </row>
    <row r="135" spans="2:11" ht="15" customHeight="1" x14ac:dyDescent="0.3">
      <c r="B135" s="60"/>
      <c r="C135" s="21" t="s">
        <v>133</v>
      </c>
      <c r="D135" s="21"/>
      <c r="E135" s="21"/>
      <c r="F135" s="40" t="s">
        <v>2118</v>
      </c>
      <c r="G135" s="21"/>
      <c r="H135" s="21" t="s">
        <v>2164</v>
      </c>
      <c r="I135" s="21" t="s">
        <v>2114</v>
      </c>
      <c r="J135" s="21">
        <v>255</v>
      </c>
      <c r="K135" s="62"/>
    </row>
    <row r="136" spans="2:11" ht="15" customHeight="1" x14ac:dyDescent="0.3">
      <c r="B136" s="60"/>
      <c r="C136" s="21" t="s">
        <v>2141</v>
      </c>
      <c r="D136" s="21"/>
      <c r="E136" s="21"/>
      <c r="F136" s="40" t="s">
        <v>2112</v>
      </c>
      <c r="G136" s="21"/>
      <c r="H136" s="21" t="s">
        <v>2165</v>
      </c>
      <c r="I136" s="21" t="s">
        <v>2143</v>
      </c>
      <c r="J136" s="21"/>
      <c r="K136" s="62"/>
    </row>
    <row r="137" spans="2:11" ht="15" customHeight="1" x14ac:dyDescent="0.3">
      <c r="B137" s="60"/>
      <c r="C137" s="21" t="s">
        <v>2144</v>
      </c>
      <c r="D137" s="21"/>
      <c r="E137" s="21"/>
      <c r="F137" s="40" t="s">
        <v>2112</v>
      </c>
      <c r="G137" s="21"/>
      <c r="H137" s="21" t="s">
        <v>2166</v>
      </c>
      <c r="I137" s="21" t="s">
        <v>2146</v>
      </c>
      <c r="J137" s="21"/>
      <c r="K137" s="62"/>
    </row>
    <row r="138" spans="2:11" ht="15" customHeight="1" x14ac:dyDescent="0.3">
      <c r="B138" s="60"/>
      <c r="C138" s="21" t="s">
        <v>2147</v>
      </c>
      <c r="D138" s="21"/>
      <c r="E138" s="21"/>
      <c r="F138" s="40" t="s">
        <v>2112</v>
      </c>
      <c r="G138" s="21"/>
      <c r="H138" s="21" t="s">
        <v>2147</v>
      </c>
      <c r="I138" s="21" t="s">
        <v>2146</v>
      </c>
      <c r="J138" s="21"/>
      <c r="K138" s="62"/>
    </row>
    <row r="139" spans="2:11" ht="15" customHeight="1" x14ac:dyDescent="0.3">
      <c r="B139" s="60"/>
      <c r="C139" s="21" t="s">
        <v>37</v>
      </c>
      <c r="D139" s="21"/>
      <c r="E139" s="21"/>
      <c r="F139" s="40" t="s">
        <v>2112</v>
      </c>
      <c r="G139" s="21"/>
      <c r="H139" s="21" t="s">
        <v>2167</v>
      </c>
      <c r="I139" s="21" t="s">
        <v>2146</v>
      </c>
      <c r="J139" s="21"/>
      <c r="K139" s="62"/>
    </row>
    <row r="140" spans="2:11" ht="15" customHeight="1" x14ac:dyDescent="0.3">
      <c r="B140" s="60"/>
      <c r="C140" s="21" t="s">
        <v>2168</v>
      </c>
      <c r="D140" s="21"/>
      <c r="E140" s="21"/>
      <c r="F140" s="40" t="s">
        <v>2112</v>
      </c>
      <c r="G140" s="21"/>
      <c r="H140" s="21" t="s">
        <v>2169</v>
      </c>
      <c r="I140" s="21" t="s">
        <v>2146</v>
      </c>
      <c r="J140" s="21"/>
      <c r="K140" s="62"/>
    </row>
    <row r="141" spans="2:11" ht="15" customHeight="1" x14ac:dyDescent="0.3">
      <c r="B141" s="63"/>
      <c r="C141" s="64"/>
      <c r="D141" s="64"/>
      <c r="E141" s="64"/>
      <c r="F141" s="64"/>
      <c r="G141" s="64"/>
      <c r="H141" s="64"/>
      <c r="I141" s="64"/>
      <c r="J141" s="64"/>
      <c r="K141" s="65"/>
    </row>
    <row r="142" spans="2:11" ht="18.75" customHeight="1" x14ac:dyDescent="0.3">
      <c r="B142" s="18"/>
      <c r="C142" s="18"/>
      <c r="D142" s="18"/>
      <c r="E142" s="18"/>
      <c r="F142" s="52"/>
      <c r="G142" s="18"/>
      <c r="H142" s="18"/>
      <c r="I142" s="18"/>
      <c r="J142" s="18"/>
      <c r="K142" s="18"/>
    </row>
    <row r="143" spans="2:11" ht="18.75" customHeight="1" x14ac:dyDescent="0.3">
      <c r="B143" s="27"/>
      <c r="C143" s="27"/>
      <c r="D143" s="27"/>
      <c r="E143" s="27"/>
      <c r="F143" s="27"/>
      <c r="G143" s="27"/>
      <c r="H143" s="27"/>
      <c r="I143" s="27"/>
      <c r="J143" s="27"/>
      <c r="K143" s="27"/>
    </row>
    <row r="144" spans="2:11" ht="7.5" customHeight="1" x14ac:dyDescent="0.3">
      <c r="B144" s="28"/>
      <c r="C144" s="29"/>
      <c r="D144" s="29"/>
      <c r="E144" s="29"/>
      <c r="F144" s="29"/>
      <c r="G144" s="29"/>
      <c r="H144" s="29"/>
      <c r="I144" s="29"/>
      <c r="J144" s="29"/>
      <c r="K144" s="30"/>
    </row>
    <row r="145" spans="2:11" ht="45" customHeight="1" x14ac:dyDescent="0.3">
      <c r="B145" s="31"/>
      <c r="C145" s="310" t="s">
        <v>2170</v>
      </c>
      <c r="D145" s="310"/>
      <c r="E145" s="310"/>
      <c r="F145" s="310"/>
      <c r="G145" s="310"/>
      <c r="H145" s="310"/>
      <c r="I145" s="310"/>
      <c r="J145" s="310"/>
      <c r="K145" s="32"/>
    </row>
    <row r="146" spans="2:11" ht="17.25" customHeight="1" x14ac:dyDescent="0.3">
      <c r="B146" s="31"/>
      <c r="C146" s="33" t="s">
        <v>2106</v>
      </c>
      <c r="D146" s="33"/>
      <c r="E146" s="33"/>
      <c r="F146" s="33" t="s">
        <v>2107</v>
      </c>
      <c r="G146" s="34"/>
      <c r="H146" s="33" t="s">
        <v>127</v>
      </c>
      <c r="I146" s="33" t="s">
        <v>56</v>
      </c>
      <c r="J146" s="33" t="s">
        <v>2108</v>
      </c>
      <c r="K146" s="32"/>
    </row>
    <row r="147" spans="2:11" ht="17.25" customHeight="1" x14ac:dyDescent="0.3">
      <c r="B147" s="31"/>
      <c r="C147" s="35" t="s">
        <v>2109</v>
      </c>
      <c r="D147" s="35"/>
      <c r="E147" s="35"/>
      <c r="F147" s="36" t="s">
        <v>2110</v>
      </c>
      <c r="G147" s="37"/>
      <c r="H147" s="35"/>
      <c r="I147" s="35"/>
      <c r="J147" s="35" t="s">
        <v>2111</v>
      </c>
      <c r="K147" s="32"/>
    </row>
    <row r="148" spans="2:11" ht="5.25" customHeight="1" x14ac:dyDescent="0.3">
      <c r="B148" s="41"/>
      <c r="C148" s="38"/>
      <c r="D148" s="38"/>
      <c r="E148" s="38"/>
      <c r="F148" s="38"/>
      <c r="G148" s="39"/>
      <c r="H148" s="38"/>
      <c r="I148" s="38"/>
      <c r="J148" s="38"/>
      <c r="K148" s="62"/>
    </row>
    <row r="149" spans="2:11" ht="15" customHeight="1" x14ac:dyDescent="0.3">
      <c r="B149" s="41"/>
      <c r="C149" s="66" t="s">
        <v>2115</v>
      </c>
      <c r="D149" s="21"/>
      <c r="E149" s="21"/>
      <c r="F149" s="67" t="s">
        <v>2112</v>
      </c>
      <c r="G149" s="21"/>
      <c r="H149" s="66" t="s">
        <v>2151</v>
      </c>
      <c r="I149" s="66" t="s">
        <v>2114</v>
      </c>
      <c r="J149" s="66">
        <v>120</v>
      </c>
      <c r="K149" s="62"/>
    </row>
    <row r="150" spans="2:11" ht="15" customHeight="1" x14ac:dyDescent="0.3">
      <c r="B150" s="41"/>
      <c r="C150" s="66" t="s">
        <v>2160</v>
      </c>
      <c r="D150" s="21"/>
      <c r="E150" s="21"/>
      <c r="F150" s="67" t="s">
        <v>2112</v>
      </c>
      <c r="G150" s="21"/>
      <c r="H150" s="66" t="s">
        <v>2171</v>
      </c>
      <c r="I150" s="66" t="s">
        <v>2114</v>
      </c>
      <c r="J150" s="66" t="s">
        <v>2162</v>
      </c>
      <c r="K150" s="62"/>
    </row>
    <row r="151" spans="2:11" ht="15" customHeight="1" x14ac:dyDescent="0.3">
      <c r="B151" s="41"/>
      <c r="C151" s="66" t="s">
        <v>86</v>
      </c>
      <c r="D151" s="21"/>
      <c r="E151" s="21"/>
      <c r="F151" s="67" t="s">
        <v>2112</v>
      </c>
      <c r="G151" s="21"/>
      <c r="H151" s="66" t="s">
        <v>2172</v>
      </c>
      <c r="I151" s="66" t="s">
        <v>2114</v>
      </c>
      <c r="J151" s="66" t="s">
        <v>2162</v>
      </c>
      <c r="K151" s="62"/>
    </row>
    <row r="152" spans="2:11" ht="15" customHeight="1" x14ac:dyDescent="0.3">
      <c r="B152" s="41"/>
      <c r="C152" s="66" t="s">
        <v>2117</v>
      </c>
      <c r="D152" s="21"/>
      <c r="E152" s="21"/>
      <c r="F152" s="67" t="s">
        <v>2118</v>
      </c>
      <c r="G152" s="21"/>
      <c r="H152" s="66" t="s">
        <v>2151</v>
      </c>
      <c r="I152" s="66" t="s">
        <v>2114</v>
      </c>
      <c r="J152" s="66">
        <v>50</v>
      </c>
      <c r="K152" s="62"/>
    </row>
    <row r="153" spans="2:11" ht="15" customHeight="1" x14ac:dyDescent="0.3">
      <c r="B153" s="41"/>
      <c r="C153" s="66" t="s">
        <v>2120</v>
      </c>
      <c r="D153" s="21"/>
      <c r="E153" s="21"/>
      <c r="F153" s="67" t="s">
        <v>2112</v>
      </c>
      <c r="G153" s="21"/>
      <c r="H153" s="66" t="s">
        <v>2151</v>
      </c>
      <c r="I153" s="66" t="s">
        <v>2122</v>
      </c>
      <c r="J153" s="66"/>
      <c r="K153" s="62"/>
    </row>
    <row r="154" spans="2:11" ht="15" customHeight="1" x14ac:dyDescent="0.3">
      <c r="B154" s="41"/>
      <c r="C154" s="66" t="s">
        <v>2131</v>
      </c>
      <c r="D154" s="21"/>
      <c r="E154" s="21"/>
      <c r="F154" s="67" t="s">
        <v>2118</v>
      </c>
      <c r="G154" s="21"/>
      <c r="H154" s="66" t="s">
        <v>2151</v>
      </c>
      <c r="I154" s="66" t="s">
        <v>2114</v>
      </c>
      <c r="J154" s="66">
        <v>50</v>
      </c>
      <c r="K154" s="62"/>
    </row>
    <row r="155" spans="2:11" ht="15" customHeight="1" x14ac:dyDescent="0.3">
      <c r="B155" s="41"/>
      <c r="C155" s="66" t="s">
        <v>2139</v>
      </c>
      <c r="D155" s="21"/>
      <c r="E155" s="21"/>
      <c r="F155" s="67" t="s">
        <v>2118</v>
      </c>
      <c r="G155" s="21"/>
      <c r="H155" s="66" t="s">
        <v>2151</v>
      </c>
      <c r="I155" s="66" t="s">
        <v>2114</v>
      </c>
      <c r="J155" s="66">
        <v>50</v>
      </c>
      <c r="K155" s="62"/>
    </row>
    <row r="156" spans="2:11" ht="15" customHeight="1" x14ac:dyDescent="0.3">
      <c r="B156" s="41"/>
      <c r="C156" s="66" t="s">
        <v>2137</v>
      </c>
      <c r="D156" s="21"/>
      <c r="E156" s="21"/>
      <c r="F156" s="67" t="s">
        <v>2118</v>
      </c>
      <c r="G156" s="21"/>
      <c r="H156" s="66" t="s">
        <v>2151</v>
      </c>
      <c r="I156" s="66" t="s">
        <v>2114</v>
      </c>
      <c r="J156" s="66">
        <v>50</v>
      </c>
      <c r="K156" s="62"/>
    </row>
    <row r="157" spans="2:11" ht="15" customHeight="1" x14ac:dyDescent="0.3">
      <c r="B157" s="41"/>
      <c r="C157" s="66" t="s">
        <v>118</v>
      </c>
      <c r="D157" s="21"/>
      <c r="E157" s="21"/>
      <c r="F157" s="67" t="s">
        <v>2112</v>
      </c>
      <c r="G157" s="21"/>
      <c r="H157" s="66" t="s">
        <v>2173</v>
      </c>
      <c r="I157" s="66" t="s">
        <v>2114</v>
      </c>
      <c r="J157" s="66" t="s">
        <v>2174</v>
      </c>
      <c r="K157" s="62"/>
    </row>
    <row r="158" spans="2:11" ht="15" customHeight="1" x14ac:dyDescent="0.3">
      <c r="B158" s="41"/>
      <c r="C158" s="66" t="s">
        <v>2175</v>
      </c>
      <c r="D158" s="21"/>
      <c r="E158" s="21"/>
      <c r="F158" s="67" t="s">
        <v>2112</v>
      </c>
      <c r="G158" s="21"/>
      <c r="H158" s="66" t="s">
        <v>2176</v>
      </c>
      <c r="I158" s="66" t="s">
        <v>2146</v>
      </c>
      <c r="J158" s="66"/>
      <c r="K158" s="62"/>
    </row>
    <row r="159" spans="2:11" ht="15" customHeight="1" x14ac:dyDescent="0.3">
      <c r="B159" s="68"/>
      <c r="C159" s="50"/>
      <c r="D159" s="50"/>
      <c r="E159" s="50"/>
      <c r="F159" s="50"/>
      <c r="G159" s="50"/>
      <c r="H159" s="50"/>
      <c r="I159" s="50"/>
      <c r="J159" s="50"/>
      <c r="K159" s="69"/>
    </row>
    <row r="160" spans="2:11" ht="18.75" customHeight="1" x14ac:dyDescent="0.3">
      <c r="B160" s="18"/>
      <c r="C160" s="21"/>
      <c r="D160" s="21"/>
      <c r="E160" s="21"/>
      <c r="F160" s="40"/>
      <c r="G160" s="21"/>
      <c r="H160" s="21"/>
      <c r="I160" s="21"/>
      <c r="J160" s="21"/>
      <c r="K160" s="18"/>
    </row>
    <row r="161" spans="2:11" ht="18.75" customHeight="1" x14ac:dyDescent="0.3">
      <c r="B161" s="27"/>
      <c r="C161" s="27"/>
      <c r="D161" s="27"/>
      <c r="E161" s="27"/>
      <c r="F161" s="27"/>
      <c r="G161" s="27"/>
      <c r="H161" s="27"/>
      <c r="I161" s="27"/>
      <c r="J161" s="27"/>
      <c r="K161" s="27"/>
    </row>
    <row r="162" spans="2:11" ht="7.5" customHeight="1" x14ac:dyDescent="0.3">
      <c r="B162" s="8"/>
      <c r="C162" s="9"/>
      <c r="D162" s="9"/>
      <c r="E162" s="9"/>
      <c r="F162" s="9"/>
      <c r="G162" s="9"/>
      <c r="H162" s="9"/>
      <c r="I162" s="9"/>
      <c r="J162" s="9"/>
      <c r="K162" s="10"/>
    </row>
    <row r="163" spans="2:11" ht="45" customHeight="1" x14ac:dyDescent="0.3">
      <c r="B163" s="11"/>
      <c r="C163" s="306" t="s">
        <v>2177</v>
      </c>
      <c r="D163" s="306"/>
      <c r="E163" s="306"/>
      <c r="F163" s="306"/>
      <c r="G163" s="306"/>
      <c r="H163" s="306"/>
      <c r="I163" s="306"/>
      <c r="J163" s="306"/>
      <c r="K163" s="12"/>
    </row>
    <row r="164" spans="2:11" ht="17.25" customHeight="1" x14ac:dyDescent="0.3">
      <c r="B164" s="11"/>
      <c r="C164" s="33" t="s">
        <v>2106</v>
      </c>
      <c r="D164" s="33"/>
      <c r="E164" s="33"/>
      <c r="F164" s="33" t="s">
        <v>2107</v>
      </c>
      <c r="G164" s="70"/>
      <c r="H164" s="71" t="s">
        <v>127</v>
      </c>
      <c r="I164" s="71" t="s">
        <v>56</v>
      </c>
      <c r="J164" s="33" t="s">
        <v>2108</v>
      </c>
      <c r="K164" s="12"/>
    </row>
    <row r="165" spans="2:11" ht="17.25" customHeight="1" x14ac:dyDescent="0.3">
      <c r="B165" s="14"/>
      <c r="C165" s="35" t="s">
        <v>2109</v>
      </c>
      <c r="D165" s="35"/>
      <c r="E165" s="35"/>
      <c r="F165" s="36" t="s">
        <v>2110</v>
      </c>
      <c r="G165" s="72"/>
      <c r="H165" s="73"/>
      <c r="I165" s="73"/>
      <c r="J165" s="35" t="s">
        <v>2111</v>
      </c>
      <c r="K165" s="15"/>
    </row>
    <row r="166" spans="2:11" ht="5.25" customHeight="1" x14ac:dyDescent="0.3">
      <c r="B166" s="41"/>
      <c r="C166" s="38"/>
      <c r="D166" s="38"/>
      <c r="E166" s="38"/>
      <c r="F166" s="38"/>
      <c r="G166" s="39"/>
      <c r="H166" s="38"/>
      <c r="I166" s="38"/>
      <c r="J166" s="38"/>
      <c r="K166" s="62"/>
    </row>
    <row r="167" spans="2:11" ht="15" customHeight="1" x14ac:dyDescent="0.3">
      <c r="B167" s="41"/>
      <c r="C167" s="21" t="s">
        <v>2115</v>
      </c>
      <c r="D167" s="21"/>
      <c r="E167" s="21"/>
      <c r="F167" s="40" t="s">
        <v>2112</v>
      </c>
      <c r="G167" s="21"/>
      <c r="H167" s="21" t="s">
        <v>2151</v>
      </c>
      <c r="I167" s="21" t="s">
        <v>2114</v>
      </c>
      <c r="J167" s="21">
        <v>120</v>
      </c>
      <c r="K167" s="62"/>
    </row>
    <row r="168" spans="2:11" ht="15" customHeight="1" x14ac:dyDescent="0.3">
      <c r="B168" s="41"/>
      <c r="C168" s="21" t="s">
        <v>2160</v>
      </c>
      <c r="D168" s="21"/>
      <c r="E168" s="21"/>
      <c r="F168" s="40" t="s">
        <v>2112</v>
      </c>
      <c r="G168" s="21"/>
      <c r="H168" s="21" t="s">
        <v>2161</v>
      </c>
      <c r="I168" s="21" t="s">
        <v>2114</v>
      </c>
      <c r="J168" s="21" t="s">
        <v>2162</v>
      </c>
      <c r="K168" s="62"/>
    </row>
    <row r="169" spans="2:11" ht="15" customHeight="1" x14ac:dyDescent="0.3">
      <c r="B169" s="41"/>
      <c r="C169" s="21" t="s">
        <v>86</v>
      </c>
      <c r="D169" s="21"/>
      <c r="E169" s="21"/>
      <c r="F169" s="40" t="s">
        <v>2112</v>
      </c>
      <c r="G169" s="21"/>
      <c r="H169" s="21" t="s">
        <v>2178</v>
      </c>
      <c r="I169" s="21" t="s">
        <v>2114</v>
      </c>
      <c r="J169" s="21" t="s">
        <v>2162</v>
      </c>
      <c r="K169" s="62"/>
    </row>
    <row r="170" spans="2:11" ht="15" customHeight="1" x14ac:dyDescent="0.3">
      <c r="B170" s="41"/>
      <c r="C170" s="21" t="s">
        <v>2117</v>
      </c>
      <c r="D170" s="21"/>
      <c r="E170" s="21"/>
      <c r="F170" s="40" t="s">
        <v>2118</v>
      </c>
      <c r="G170" s="21"/>
      <c r="H170" s="21" t="s">
        <v>2178</v>
      </c>
      <c r="I170" s="21" t="s">
        <v>2114</v>
      </c>
      <c r="J170" s="21">
        <v>50</v>
      </c>
      <c r="K170" s="62"/>
    </row>
    <row r="171" spans="2:11" ht="15" customHeight="1" x14ac:dyDescent="0.3">
      <c r="B171" s="41"/>
      <c r="C171" s="21" t="s">
        <v>2120</v>
      </c>
      <c r="D171" s="21"/>
      <c r="E171" s="21"/>
      <c r="F171" s="40" t="s">
        <v>2112</v>
      </c>
      <c r="G171" s="21"/>
      <c r="H171" s="21" t="s">
        <v>2178</v>
      </c>
      <c r="I171" s="21" t="s">
        <v>2122</v>
      </c>
      <c r="J171" s="21"/>
      <c r="K171" s="62"/>
    </row>
    <row r="172" spans="2:11" ht="15" customHeight="1" x14ac:dyDescent="0.3">
      <c r="B172" s="41"/>
      <c r="C172" s="21" t="s">
        <v>2131</v>
      </c>
      <c r="D172" s="21"/>
      <c r="E172" s="21"/>
      <c r="F172" s="40" t="s">
        <v>2118</v>
      </c>
      <c r="G172" s="21"/>
      <c r="H172" s="21" t="s">
        <v>2178</v>
      </c>
      <c r="I172" s="21" t="s">
        <v>2114</v>
      </c>
      <c r="J172" s="21">
        <v>50</v>
      </c>
      <c r="K172" s="62"/>
    </row>
    <row r="173" spans="2:11" ht="15" customHeight="1" x14ac:dyDescent="0.3">
      <c r="B173" s="41"/>
      <c r="C173" s="21" t="s">
        <v>2139</v>
      </c>
      <c r="D173" s="21"/>
      <c r="E173" s="21"/>
      <c r="F173" s="40" t="s">
        <v>2118</v>
      </c>
      <c r="G173" s="21"/>
      <c r="H173" s="21" t="s">
        <v>2178</v>
      </c>
      <c r="I173" s="21" t="s">
        <v>2114</v>
      </c>
      <c r="J173" s="21">
        <v>50</v>
      </c>
      <c r="K173" s="62"/>
    </row>
    <row r="174" spans="2:11" ht="15" customHeight="1" x14ac:dyDescent="0.3">
      <c r="B174" s="41"/>
      <c r="C174" s="21" t="s">
        <v>2137</v>
      </c>
      <c r="D174" s="21"/>
      <c r="E174" s="21"/>
      <c r="F174" s="40" t="s">
        <v>2118</v>
      </c>
      <c r="G174" s="21"/>
      <c r="H174" s="21" t="s">
        <v>2178</v>
      </c>
      <c r="I174" s="21" t="s">
        <v>2114</v>
      </c>
      <c r="J174" s="21">
        <v>50</v>
      </c>
      <c r="K174" s="62"/>
    </row>
    <row r="175" spans="2:11" ht="15" customHeight="1" x14ac:dyDescent="0.3">
      <c r="B175" s="41"/>
      <c r="C175" s="21" t="s">
        <v>126</v>
      </c>
      <c r="D175" s="21"/>
      <c r="E175" s="21"/>
      <c r="F175" s="40" t="s">
        <v>2112</v>
      </c>
      <c r="G175" s="21"/>
      <c r="H175" s="21" t="s">
        <v>2179</v>
      </c>
      <c r="I175" s="21" t="s">
        <v>2180</v>
      </c>
      <c r="J175" s="21"/>
      <c r="K175" s="62"/>
    </row>
    <row r="176" spans="2:11" ht="15" customHeight="1" x14ac:dyDescent="0.3">
      <c r="B176" s="41"/>
      <c r="C176" s="21" t="s">
        <v>56</v>
      </c>
      <c r="D176" s="21"/>
      <c r="E176" s="21"/>
      <c r="F176" s="40" t="s">
        <v>2112</v>
      </c>
      <c r="G176" s="21"/>
      <c r="H176" s="21" t="s">
        <v>2181</v>
      </c>
      <c r="I176" s="21" t="s">
        <v>2182</v>
      </c>
      <c r="J176" s="21">
        <v>1</v>
      </c>
      <c r="K176" s="62"/>
    </row>
    <row r="177" spans="2:11" ht="15" customHeight="1" x14ac:dyDescent="0.3">
      <c r="B177" s="41"/>
      <c r="C177" s="21" t="s">
        <v>52</v>
      </c>
      <c r="D177" s="21"/>
      <c r="E177" s="21"/>
      <c r="F177" s="40" t="s">
        <v>2112</v>
      </c>
      <c r="G177" s="21"/>
      <c r="H177" s="21" t="s">
        <v>2183</v>
      </c>
      <c r="I177" s="21" t="s">
        <v>2114</v>
      </c>
      <c r="J177" s="21">
        <v>20</v>
      </c>
      <c r="K177" s="62"/>
    </row>
    <row r="178" spans="2:11" ht="15" customHeight="1" x14ac:dyDescent="0.3">
      <c r="B178" s="41"/>
      <c r="C178" s="21" t="s">
        <v>127</v>
      </c>
      <c r="D178" s="21"/>
      <c r="E178" s="21"/>
      <c r="F178" s="40" t="s">
        <v>2112</v>
      </c>
      <c r="G178" s="21"/>
      <c r="H178" s="21" t="s">
        <v>2184</v>
      </c>
      <c r="I178" s="21" t="s">
        <v>2114</v>
      </c>
      <c r="J178" s="21">
        <v>255</v>
      </c>
      <c r="K178" s="62"/>
    </row>
    <row r="179" spans="2:11" ht="15" customHeight="1" x14ac:dyDescent="0.3">
      <c r="B179" s="41"/>
      <c r="C179" s="21" t="s">
        <v>128</v>
      </c>
      <c r="D179" s="21"/>
      <c r="E179" s="21"/>
      <c r="F179" s="40" t="s">
        <v>2112</v>
      </c>
      <c r="G179" s="21"/>
      <c r="H179" s="21" t="s">
        <v>2077</v>
      </c>
      <c r="I179" s="21" t="s">
        <v>2114</v>
      </c>
      <c r="J179" s="21">
        <v>10</v>
      </c>
      <c r="K179" s="62"/>
    </row>
    <row r="180" spans="2:11" ht="15" customHeight="1" x14ac:dyDescent="0.3">
      <c r="B180" s="41"/>
      <c r="C180" s="21" t="s">
        <v>129</v>
      </c>
      <c r="D180" s="21"/>
      <c r="E180" s="21"/>
      <c r="F180" s="40" t="s">
        <v>2112</v>
      </c>
      <c r="G180" s="21"/>
      <c r="H180" s="21" t="s">
        <v>2185</v>
      </c>
      <c r="I180" s="21" t="s">
        <v>2146</v>
      </c>
      <c r="J180" s="21"/>
      <c r="K180" s="62"/>
    </row>
    <row r="181" spans="2:11" ht="15" customHeight="1" x14ac:dyDescent="0.3">
      <c r="B181" s="41"/>
      <c r="C181" s="21" t="s">
        <v>2186</v>
      </c>
      <c r="D181" s="21"/>
      <c r="E181" s="21"/>
      <c r="F181" s="40" t="s">
        <v>2112</v>
      </c>
      <c r="G181" s="21"/>
      <c r="H181" s="21" t="s">
        <v>2187</v>
      </c>
      <c r="I181" s="21" t="s">
        <v>2146</v>
      </c>
      <c r="J181" s="21"/>
      <c r="K181" s="62"/>
    </row>
    <row r="182" spans="2:11" ht="15" customHeight="1" x14ac:dyDescent="0.3">
      <c r="B182" s="41"/>
      <c r="C182" s="21" t="s">
        <v>2175</v>
      </c>
      <c r="D182" s="21"/>
      <c r="E182" s="21"/>
      <c r="F182" s="40" t="s">
        <v>2112</v>
      </c>
      <c r="G182" s="21"/>
      <c r="H182" s="21" t="s">
        <v>2188</v>
      </c>
      <c r="I182" s="21" t="s">
        <v>2146</v>
      </c>
      <c r="J182" s="21"/>
      <c r="K182" s="62"/>
    </row>
    <row r="183" spans="2:11" ht="15" customHeight="1" x14ac:dyDescent="0.3">
      <c r="B183" s="41"/>
      <c r="C183" s="21" t="s">
        <v>132</v>
      </c>
      <c r="D183" s="21"/>
      <c r="E183" s="21"/>
      <c r="F183" s="40" t="s">
        <v>2118</v>
      </c>
      <c r="G183" s="21"/>
      <c r="H183" s="21" t="s">
        <v>2189</v>
      </c>
      <c r="I183" s="21" t="s">
        <v>2114</v>
      </c>
      <c r="J183" s="21">
        <v>50</v>
      </c>
      <c r="K183" s="62"/>
    </row>
    <row r="184" spans="2:11" ht="15" customHeight="1" x14ac:dyDescent="0.3">
      <c r="B184" s="41"/>
      <c r="C184" s="21" t="s">
        <v>2190</v>
      </c>
      <c r="D184" s="21"/>
      <c r="E184" s="21"/>
      <c r="F184" s="40" t="s">
        <v>2118</v>
      </c>
      <c r="G184" s="21"/>
      <c r="H184" s="21" t="s">
        <v>2191</v>
      </c>
      <c r="I184" s="21" t="s">
        <v>2192</v>
      </c>
      <c r="J184" s="21"/>
      <c r="K184" s="62"/>
    </row>
    <row r="185" spans="2:11" ht="15" customHeight="1" x14ac:dyDescent="0.3">
      <c r="B185" s="41"/>
      <c r="C185" s="21" t="s">
        <v>2193</v>
      </c>
      <c r="D185" s="21"/>
      <c r="E185" s="21"/>
      <c r="F185" s="40" t="s">
        <v>2118</v>
      </c>
      <c r="G185" s="21"/>
      <c r="H185" s="21" t="s">
        <v>2194</v>
      </c>
      <c r="I185" s="21" t="s">
        <v>2192</v>
      </c>
      <c r="J185" s="21"/>
      <c r="K185" s="62"/>
    </row>
    <row r="186" spans="2:11" ht="15" customHeight="1" x14ac:dyDescent="0.3">
      <c r="B186" s="41"/>
      <c r="C186" s="21" t="s">
        <v>2195</v>
      </c>
      <c r="D186" s="21"/>
      <c r="E186" s="21"/>
      <c r="F186" s="40" t="s">
        <v>2118</v>
      </c>
      <c r="G186" s="21"/>
      <c r="H186" s="21" t="s">
        <v>2196</v>
      </c>
      <c r="I186" s="21" t="s">
        <v>2192</v>
      </c>
      <c r="J186" s="21"/>
      <c r="K186" s="62"/>
    </row>
    <row r="187" spans="2:11" ht="15" customHeight="1" x14ac:dyDescent="0.3">
      <c r="B187" s="41"/>
      <c r="C187" s="74" t="s">
        <v>2197</v>
      </c>
      <c r="D187" s="21"/>
      <c r="E187" s="21"/>
      <c r="F187" s="40" t="s">
        <v>2118</v>
      </c>
      <c r="G187" s="21"/>
      <c r="H187" s="21" t="s">
        <v>2198</v>
      </c>
      <c r="I187" s="21" t="s">
        <v>2199</v>
      </c>
      <c r="J187" s="75" t="s">
        <v>2200</v>
      </c>
      <c r="K187" s="62"/>
    </row>
    <row r="188" spans="2:11" ht="15" customHeight="1" x14ac:dyDescent="0.3">
      <c r="B188" s="68"/>
      <c r="C188" s="76"/>
      <c r="D188" s="50"/>
      <c r="E188" s="50"/>
      <c r="F188" s="50"/>
      <c r="G188" s="50"/>
      <c r="H188" s="50"/>
      <c r="I188" s="50"/>
      <c r="J188" s="50"/>
      <c r="K188" s="69"/>
    </row>
    <row r="189" spans="2:11" ht="18.75" customHeight="1" x14ac:dyDescent="0.3">
      <c r="B189" s="77"/>
      <c r="C189" s="78"/>
      <c r="D189" s="78"/>
      <c r="E189" s="78"/>
      <c r="F189" s="79"/>
      <c r="G189" s="21"/>
      <c r="H189" s="21"/>
      <c r="I189" s="21"/>
      <c r="J189" s="21"/>
      <c r="K189" s="18"/>
    </row>
    <row r="190" spans="2:11" ht="18.75" customHeight="1" x14ac:dyDescent="0.3">
      <c r="B190" s="18"/>
      <c r="C190" s="21"/>
      <c r="D190" s="21"/>
      <c r="E190" s="21"/>
      <c r="F190" s="40"/>
      <c r="G190" s="21"/>
      <c r="H190" s="21"/>
      <c r="I190" s="21"/>
      <c r="J190" s="21"/>
      <c r="K190" s="18"/>
    </row>
    <row r="191" spans="2:11" ht="18.75" customHeight="1" x14ac:dyDescent="0.3">
      <c r="B191" s="27"/>
      <c r="C191" s="27"/>
      <c r="D191" s="27"/>
      <c r="E191" s="27"/>
      <c r="F191" s="27"/>
      <c r="G191" s="27"/>
      <c r="H191" s="27"/>
      <c r="I191" s="27"/>
      <c r="J191" s="27"/>
      <c r="K191" s="27"/>
    </row>
    <row r="192" spans="2:11" x14ac:dyDescent="0.3">
      <c r="B192" s="8"/>
      <c r="C192" s="9"/>
      <c r="D192" s="9"/>
      <c r="E192" s="9"/>
      <c r="F192" s="9"/>
      <c r="G192" s="9"/>
      <c r="H192" s="9"/>
      <c r="I192" s="9"/>
      <c r="J192" s="9"/>
      <c r="K192" s="10"/>
    </row>
    <row r="193" spans="2:11" ht="21" x14ac:dyDescent="0.3">
      <c r="B193" s="11"/>
      <c r="C193" s="306" t="s">
        <v>2201</v>
      </c>
      <c r="D193" s="306"/>
      <c r="E193" s="306"/>
      <c r="F193" s="306"/>
      <c r="G193" s="306"/>
      <c r="H193" s="306"/>
      <c r="I193" s="306"/>
      <c r="J193" s="306"/>
      <c r="K193" s="12"/>
    </row>
    <row r="194" spans="2:11" ht="25.5" customHeight="1" x14ac:dyDescent="0.3">
      <c r="B194" s="11"/>
      <c r="C194" s="80" t="s">
        <v>2202</v>
      </c>
      <c r="D194" s="80"/>
      <c r="E194" s="80"/>
      <c r="F194" s="80" t="s">
        <v>2203</v>
      </c>
      <c r="G194" s="81"/>
      <c r="H194" s="312" t="s">
        <v>2204</v>
      </c>
      <c r="I194" s="312"/>
      <c r="J194" s="312"/>
      <c r="K194" s="12"/>
    </row>
    <row r="195" spans="2:11" ht="5.25" customHeight="1" x14ac:dyDescent="0.3">
      <c r="B195" s="41"/>
      <c r="C195" s="38"/>
      <c r="D195" s="38"/>
      <c r="E195" s="38"/>
      <c r="F195" s="38"/>
      <c r="G195" s="21"/>
      <c r="H195" s="38"/>
      <c r="I195" s="38"/>
      <c r="J195" s="38"/>
      <c r="K195" s="62"/>
    </row>
    <row r="196" spans="2:11" ht="15" customHeight="1" x14ac:dyDescent="0.3">
      <c r="B196" s="41"/>
      <c r="C196" s="21" t="s">
        <v>2205</v>
      </c>
      <c r="D196" s="21"/>
      <c r="E196" s="21"/>
      <c r="F196" s="40" t="s">
        <v>42</v>
      </c>
      <c r="G196" s="21"/>
      <c r="H196" s="313" t="s">
        <v>2206</v>
      </c>
      <c r="I196" s="313"/>
      <c r="J196" s="313"/>
      <c r="K196" s="62"/>
    </row>
    <row r="197" spans="2:11" ht="15" customHeight="1" x14ac:dyDescent="0.3">
      <c r="B197" s="41"/>
      <c r="C197" s="47"/>
      <c r="D197" s="21"/>
      <c r="E197" s="21"/>
      <c r="F197" s="40" t="s">
        <v>43</v>
      </c>
      <c r="G197" s="21"/>
      <c r="H197" s="313" t="s">
        <v>2207</v>
      </c>
      <c r="I197" s="313"/>
      <c r="J197" s="313"/>
      <c r="K197" s="62"/>
    </row>
    <row r="198" spans="2:11" ht="15" customHeight="1" x14ac:dyDescent="0.3">
      <c r="B198" s="41"/>
      <c r="C198" s="47"/>
      <c r="D198" s="21"/>
      <c r="E198" s="21"/>
      <c r="F198" s="40" t="s">
        <v>46</v>
      </c>
      <c r="G198" s="21"/>
      <c r="H198" s="313" t="s">
        <v>2208</v>
      </c>
      <c r="I198" s="313"/>
      <c r="J198" s="313"/>
      <c r="K198" s="62"/>
    </row>
    <row r="199" spans="2:11" ht="15" customHeight="1" x14ac:dyDescent="0.3">
      <c r="B199" s="41"/>
      <c r="C199" s="21"/>
      <c r="D199" s="21"/>
      <c r="E199" s="21"/>
      <c r="F199" s="40" t="s">
        <v>44</v>
      </c>
      <c r="G199" s="21"/>
      <c r="H199" s="313" t="s">
        <v>2209</v>
      </c>
      <c r="I199" s="313"/>
      <c r="J199" s="313"/>
      <c r="K199" s="62"/>
    </row>
    <row r="200" spans="2:11" ht="15" customHeight="1" x14ac:dyDescent="0.3">
      <c r="B200" s="41"/>
      <c r="C200" s="21"/>
      <c r="D200" s="21"/>
      <c r="E200" s="21"/>
      <c r="F200" s="40" t="s">
        <v>45</v>
      </c>
      <c r="G200" s="21"/>
      <c r="H200" s="313" t="s">
        <v>2210</v>
      </c>
      <c r="I200" s="313"/>
      <c r="J200" s="313"/>
      <c r="K200" s="62"/>
    </row>
    <row r="201" spans="2:11" ht="15" customHeight="1" x14ac:dyDescent="0.3">
      <c r="B201" s="41"/>
      <c r="C201" s="21"/>
      <c r="D201" s="21"/>
      <c r="E201" s="21"/>
      <c r="F201" s="40"/>
      <c r="G201" s="21"/>
      <c r="H201" s="21"/>
      <c r="I201" s="21"/>
      <c r="J201" s="21"/>
      <c r="K201" s="62"/>
    </row>
    <row r="202" spans="2:11" ht="15" customHeight="1" x14ac:dyDescent="0.3">
      <c r="B202" s="41"/>
      <c r="C202" s="21" t="s">
        <v>2158</v>
      </c>
      <c r="D202" s="21"/>
      <c r="E202" s="21"/>
      <c r="F202" s="40" t="s">
        <v>82</v>
      </c>
      <c r="G202" s="21"/>
      <c r="H202" s="313" t="s">
        <v>2211</v>
      </c>
      <c r="I202" s="313"/>
      <c r="J202" s="313"/>
      <c r="K202" s="62"/>
    </row>
    <row r="203" spans="2:11" ht="15" customHeight="1" x14ac:dyDescent="0.3">
      <c r="B203" s="41"/>
      <c r="C203" s="47"/>
      <c r="D203" s="21"/>
      <c r="E203" s="21"/>
      <c r="F203" s="40" t="s">
        <v>2060</v>
      </c>
      <c r="G203" s="21"/>
      <c r="H203" s="313" t="s">
        <v>2061</v>
      </c>
      <c r="I203" s="313"/>
      <c r="J203" s="313"/>
      <c r="K203" s="62"/>
    </row>
    <row r="204" spans="2:11" ht="15" customHeight="1" x14ac:dyDescent="0.3">
      <c r="B204" s="41"/>
      <c r="C204" s="21"/>
      <c r="D204" s="21"/>
      <c r="E204" s="21"/>
      <c r="F204" s="40" t="s">
        <v>105</v>
      </c>
      <c r="G204" s="21"/>
      <c r="H204" s="313" t="s">
        <v>2212</v>
      </c>
      <c r="I204" s="313"/>
      <c r="J204" s="313"/>
      <c r="K204" s="62"/>
    </row>
    <row r="205" spans="2:11" ht="15" customHeight="1" x14ac:dyDescent="0.3">
      <c r="B205" s="82"/>
      <c r="C205" s="47"/>
      <c r="D205" s="47"/>
      <c r="E205" s="47"/>
      <c r="F205" s="40" t="s">
        <v>75</v>
      </c>
      <c r="G205" s="26"/>
      <c r="H205" s="311" t="s">
        <v>76</v>
      </c>
      <c r="I205" s="311"/>
      <c r="J205" s="311"/>
      <c r="K205" s="83"/>
    </row>
    <row r="206" spans="2:11" ht="15" customHeight="1" x14ac:dyDescent="0.3">
      <c r="B206" s="82"/>
      <c r="C206" s="47"/>
      <c r="D206" s="47"/>
      <c r="E206" s="47"/>
      <c r="F206" s="40" t="s">
        <v>1736</v>
      </c>
      <c r="G206" s="26"/>
      <c r="H206" s="311" t="s">
        <v>2213</v>
      </c>
      <c r="I206" s="311"/>
      <c r="J206" s="311"/>
      <c r="K206" s="83"/>
    </row>
    <row r="207" spans="2:11" ht="15" customHeight="1" x14ac:dyDescent="0.3">
      <c r="B207" s="82"/>
      <c r="C207" s="47"/>
      <c r="D207" s="47"/>
      <c r="E207" s="47"/>
      <c r="F207" s="84"/>
      <c r="G207" s="26"/>
      <c r="H207" s="85"/>
      <c r="I207" s="85"/>
      <c r="J207" s="85"/>
      <c r="K207" s="83"/>
    </row>
    <row r="208" spans="2:11" ht="15" customHeight="1" x14ac:dyDescent="0.3">
      <c r="B208" s="82"/>
      <c r="C208" s="21" t="s">
        <v>2182</v>
      </c>
      <c r="D208" s="47"/>
      <c r="E208" s="47"/>
      <c r="F208" s="40">
        <v>1</v>
      </c>
      <c r="G208" s="26"/>
      <c r="H208" s="311" t="s">
        <v>2214</v>
      </c>
      <c r="I208" s="311"/>
      <c r="J208" s="311"/>
      <c r="K208" s="83"/>
    </row>
    <row r="209" spans="2:11" ht="15" customHeight="1" x14ac:dyDescent="0.3">
      <c r="B209" s="82"/>
      <c r="C209" s="47"/>
      <c r="D209" s="47"/>
      <c r="E209" s="47"/>
      <c r="F209" s="40">
        <v>2</v>
      </c>
      <c r="G209" s="26"/>
      <c r="H209" s="311" t="s">
        <v>2215</v>
      </c>
      <c r="I209" s="311"/>
      <c r="J209" s="311"/>
      <c r="K209" s="83"/>
    </row>
    <row r="210" spans="2:11" ht="15" customHeight="1" x14ac:dyDescent="0.3">
      <c r="B210" s="82"/>
      <c r="C210" s="47"/>
      <c r="D210" s="47"/>
      <c r="E210" s="47"/>
      <c r="F210" s="40">
        <v>3</v>
      </c>
      <c r="G210" s="26"/>
      <c r="H210" s="311" t="s">
        <v>2216</v>
      </c>
      <c r="I210" s="311"/>
      <c r="J210" s="311"/>
      <c r="K210" s="83"/>
    </row>
    <row r="211" spans="2:11" ht="15" customHeight="1" x14ac:dyDescent="0.3">
      <c r="B211" s="82"/>
      <c r="C211" s="47"/>
      <c r="D211" s="47"/>
      <c r="E211" s="47"/>
      <c r="F211" s="40">
        <v>4</v>
      </c>
      <c r="G211" s="26"/>
      <c r="H211" s="311" t="s">
        <v>2217</v>
      </c>
      <c r="I211" s="311"/>
      <c r="J211" s="311"/>
      <c r="K211" s="83"/>
    </row>
    <row r="212" spans="2:11" ht="12.75" customHeight="1" x14ac:dyDescent="0.3">
      <c r="B212" s="86"/>
      <c r="C212" s="87"/>
      <c r="D212" s="87"/>
      <c r="E212" s="87"/>
      <c r="F212" s="87"/>
      <c r="G212" s="87"/>
      <c r="H212" s="87"/>
      <c r="I212" s="87"/>
      <c r="J212" s="87"/>
      <c r="K212" s="88"/>
    </row>
  </sheetData>
  <sheetProtection algorithmName="SHA-512" hashValue="2pv7MOal3COJsHSkdbcCpulhZc7AjbfrQ64mXwhzPHNzshRgMSJjpnyQ/VUBk1ghIn1Y0Hiny+tUshtYTsRwkA==" saltValue="PLrekakD69EbbCeG3MNV3w==" spinCount="100000" sheet="1" objects="1" scenarios="1" selectLockedCells="1"/>
  <mergeCells count="77">
    <mergeCell ref="H206:J206"/>
    <mergeCell ref="H208:J208"/>
    <mergeCell ref="H209:J209"/>
    <mergeCell ref="H210:J210"/>
    <mergeCell ref="H211:J211"/>
    <mergeCell ref="H205:J205"/>
    <mergeCell ref="C163:J163"/>
    <mergeCell ref="C193:J193"/>
    <mergeCell ref="H194:J194"/>
    <mergeCell ref="H196:J196"/>
    <mergeCell ref="H197:J197"/>
    <mergeCell ref="H198:J198"/>
    <mergeCell ref="H199:J199"/>
    <mergeCell ref="H200:J200"/>
    <mergeCell ref="H202:J202"/>
    <mergeCell ref="H203:J203"/>
    <mergeCell ref="H204:J204"/>
    <mergeCell ref="D68:J68"/>
    <mergeCell ref="C73:J73"/>
    <mergeCell ref="C100:J100"/>
    <mergeCell ref="C120:J120"/>
    <mergeCell ref="C145:J145"/>
    <mergeCell ref="D63:J63"/>
    <mergeCell ref="D64:J64"/>
    <mergeCell ref="D65:J65"/>
    <mergeCell ref="D66:J66"/>
    <mergeCell ref="D67:J67"/>
    <mergeCell ref="D57:J57"/>
    <mergeCell ref="D58:J58"/>
    <mergeCell ref="D59:J59"/>
    <mergeCell ref="D60:J60"/>
    <mergeCell ref="D61:J61"/>
    <mergeCell ref="C50:J50"/>
    <mergeCell ref="C52:J52"/>
    <mergeCell ref="C53:J53"/>
    <mergeCell ref="C55:J55"/>
    <mergeCell ref="D56:J56"/>
    <mergeCell ref="D45:J45"/>
    <mergeCell ref="E46:J46"/>
    <mergeCell ref="E47:J47"/>
    <mergeCell ref="E48:J48"/>
    <mergeCell ref="D49:J49"/>
    <mergeCell ref="G39:J39"/>
    <mergeCell ref="G40:J40"/>
    <mergeCell ref="G41:J41"/>
    <mergeCell ref="G42:J42"/>
    <mergeCell ref="G43:J43"/>
    <mergeCell ref="G34:J34"/>
    <mergeCell ref="G35:J35"/>
    <mergeCell ref="G36:J36"/>
    <mergeCell ref="G37:J37"/>
    <mergeCell ref="G38:J38"/>
    <mergeCell ref="D28:J28"/>
    <mergeCell ref="D29:J29"/>
    <mergeCell ref="D31:J31"/>
    <mergeCell ref="D32:J32"/>
    <mergeCell ref="D33:J33"/>
    <mergeCell ref="F21:J21"/>
    <mergeCell ref="C23:J23"/>
    <mergeCell ref="C24:J24"/>
    <mergeCell ref="D25:J25"/>
    <mergeCell ref="D26:J26"/>
    <mergeCell ref="F16:J16"/>
    <mergeCell ref="F17:J17"/>
    <mergeCell ref="F18:J18"/>
    <mergeCell ref="F19:J19"/>
    <mergeCell ref="F20:J20"/>
    <mergeCell ref="D10:J10"/>
    <mergeCell ref="D11:J11"/>
    <mergeCell ref="D13:J13"/>
    <mergeCell ref="D14:J14"/>
    <mergeCell ref="D15:J15"/>
    <mergeCell ref="C3:J3"/>
    <mergeCell ref="C4:J4"/>
    <mergeCell ref="C6:J6"/>
    <mergeCell ref="C7:J7"/>
    <mergeCell ref="C9:J9"/>
  </mergeCells>
  <pageMargins left="0.59055118110236227" right="0.59055118110236227" top="0.59055118110236227" bottom="0.59055118110236227" header="0" footer="0"/>
  <pageSetup paperSize="9"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35"/>
  <sheetViews>
    <sheetView showGridLines="0" workbookViewId="0">
      <pane ySplit="1" topLeftCell="A73" activePane="bottomLeft" state="frozenSplit"/>
      <selection pane="bottomLeft" activeCell="I102" sqref="I102"/>
    </sheetView>
  </sheetViews>
  <sheetFormatPr defaultColWidth="10.5" defaultRowHeight="14.25" customHeight="1" x14ac:dyDescent="0.3"/>
  <cols>
    <col min="1" max="1" width="8.33203125" style="90" customWidth="1"/>
    <col min="2" max="2" width="1.6640625" style="90" customWidth="1"/>
    <col min="3" max="3" width="4.1640625" style="90" customWidth="1"/>
    <col min="4" max="4" width="4.33203125" style="90" customWidth="1"/>
    <col min="5" max="5" width="17.1640625" style="90" customWidth="1"/>
    <col min="6" max="6" width="90.83203125" style="90" customWidth="1"/>
    <col min="7" max="7" width="8.6640625" style="90" customWidth="1"/>
    <col min="8" max="8" width="11.1640625" style="90" customWidth="1"/>
    <col min="9" max="9" width="12.6640625" style="90" customWidth="1"/>
    <col min="10" max="10" width="23.5" style="90" customWidth="1"/>
    <col min="11" max="11" width="15.5" style="90" customWidth="1"/>
    <col min="12" max="12" width="10.5" style="170" customWidth="1"/>
    <col min="13" max="18" width="10.5" style="90" hidden="1" customWidth="1"/>
    <col min="19" max="19" width="8.1640625" style="90" hidden="1" customWidth="1"/>
    <col min="20" max="20" width="29.6640625" style="90" hidden="1" customWidth="1"/>
    <col min="21" max="21" width="16.33203125" style="90" hidden="1" customWidth="1"/>
    <col min="22" max="22" width="12.33203125" style="90" customWidth="1"/>
    <col min="23" max="23" width="16.33203125" style="90" customWidth="1"/>
    <col min="24" max="24" width="12.1640625" style="90" customWidth="1"/>
    <col min="25" max="25" width="15" style="90" customWidth="1"/>
    <col min="26" max="26" width="11" style="90" customWidth="1"/>
    <col min="27" max="27" width="15" style="90" customWidth="1"/>
    <col min="28" max="28" width="16.33203125" style="90" customWidth="1"/>
    <col min="29" max="29" width="11" style="90" customWidth="1"/>
    <col min="30" max="30" width="15" style="90" customWidth="1"/>
    <col min="31" max="31" width="16.33203125" style="90" customWidth="1"/>
    <col min="32" max="43" width="10.5" style="170" customWidth="1"/>
    <col min="44" max="65" width="10.5" style="90" hidden="1" customWidth="1"/>
    <col min="66" max="16384" width="10.5" style="170"/>
  </cols>
  <sheetData>
    <row r="1" spans="1:256" s="89" customFormat="1" ht="22.5" customHeight="1" x14ac:dyDescent="0.3">
      <c r="A1" s="4"/>
      <c r="B1" s="2"/>
      <c r="C1" s="2"/>
      <c r="D1" s="3" t="s">
        <v>1</v>
      </c>
      <c r="E1" s="2"/>
      <c r="F1" s="6" t="s">
        <v>2044</v>
      </c>
      <c r="G1" s="303" t="s">
        <v>2045</v>
      </c>
      <c r="H1" s="303"/>
      <c r="I1" s="2"/>
      <c r="J1" s="6" t="s">
        <v>2046</v>
      </c>
      <c r="K1" s="3" t="s">
        <v>113</v>
      </c>
      <c r="L1" s="6" t="s">
        <v>2047</v>
      </c>
      <c r="M1" s="6"/>
      <c r="N1" s="6"/>
      <c r="O1" s="6"/>
      <c r="P1" s="6"/>
      <c r="Q1" s="6"/>
      <c r="R1" s="6"/>
      <c r="S1" s="6"/>
      <c r="T1" s="6"/>
      <c r="U1" s="5"/>
      <c r="V1" s="5"/>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s="90" customFormat="1" ht="37.5" customHeight="1" x14ac:dyDescent="0.3">
      <c r="L2" s="300" t="s">
        <v>5</v>
      </c>
      <c r="M2" s="264"/>
      <c r="N2" s="264"/>
      <c r="O2" s="264"/>
      <c r="P2" s="264"/>
      <c r="Q2" s="264"/>
      <c r="R2" s="264"/>
      <c r="S2" s="264"/>
      <c r="T2" s="264"/>
      <c r="U2" s="264"/>
      <c r="V2" s="264"/>
      <c r="AT2" s="90" t="s">
        <v>78</v>
      </c>
    </row>
    <row r="3" spans="1:256" s="90" customFormat="1" ht="7.5" customHeight="1" x14ac:dyDescent="0.3">
      <c r="B3" s="91"/>
      <c r="C3" s="92"/>
      <c r="D3" s="92"/>
      <c r="E3" s="92"/>
      <c r="F3" s="92"/>
      <c r="G3" s="92"/>
      <c r="H3" s="92"/>
      <c r="I3" s="92"/>
      <c r="J3" s="92"/>
      <c r="K3" s="93"/>
      <c r="AT3" s="90" t="s">
        <v>79</v>
      </c>
    </row>
    <row r="4" spans="1:256" s="90" customFormat="1" ht="37.5" customHeight="1" x14ac:dyDescent="0.3">
      <c r="B4" s="94"/>
      <c r="D4" s="95" t="s">
        <v>114</v>
      </c>
      <c r="K4" s="96"/>
      <c r="M4" s="97" t="s">
        <v>10</v>
      </c>
      <c r="AT4" s="90" t="s">
        <v>3</v>
      </c>
    </row>
    <row r="5" spans="1:256" s="90" customFormat="1" ht="7.5" customHeight="1" x14ac:dyDescent="0.3">
      <c r="B5" s="94"/>
      <c r="K5" s="96"/>
    </row>
    <row r="6" spans="1:256" s="90" customFormat="1" ht="15.75" customHeight="1" x14ac:dyDescent="0.3">
      <c r="B6" s="94"/>
      <c r="D6" s="98" t="s">
        <v>14</v>
      </c>
      <c r="K6" s="96"/>
    </row>
    <row r="7" spans="1:256" s="90" customFormat="1" ht="15.75" customHeight="1" x14ac:dyDescent="0.3">
      <c r="B7" s="94"/>
      <c r="E7" s="304" t="str">
        <f>'Rekapitulace stavby'!$K$6</f>
        <v>REKONSTRUKCE OBJEKTU I KRAJSKÉ ZDRAVOTNÍ a.s. - NEMOCNICE DĚČÍN o.z.</v>
      </c>
      <c r="F7" s="264"/>
      <c r="G7" s="264"/>
      <c r="H7" s="264"/>
      <c r="K7" s="96"/>
    </row>
    <row r="8" spans="1:256" s="102" customFormat="1" ht="15.75" customHeight="1" x14ac:dyDescent="0.3">
      <c r="B8" s="103"/>
      <c r="D8" s="98" t="s">
        <v>115</v>
      </c>
      <c r="K8" s="104"/>
    </row>
    <row r="9" spans="1:256" s="102" customFormat="1" ht="37.5" customHeight="1" x14ac:dyDescent="0.3">
      <c r="B9" s="103"/>
      <c r="E9" s="301" t="s">
        <v>116</v>
      </c>
      <c r="F9" s="270"/>
      <c r="G9" s="270"/>
      <c r="H9" s="270"/>
      <c r="K9" s="104"/>
    </row>
    <row r="10" spans="1:256" s="102" customFormat="1" ht="14.25" customHeight="1" x14ac:dyDescent="0.3">
      <c r="B10" s="103"/>
      <c r="K10" s="104"/>
    </row>
    <row r="11" spans="1:256" s="102" customFormat="1" ht="15" customHeight="1" x14ac:dyDescent="0.3">
      <c r="B11" s="103"/>
      <c r="D11" s="98" t="s">
        <v>16</v>
      </c>
      <c r="F11" s="105"/>
      <c r="I11" s="98" t="s">
        <v>18</v>
      </c>
      <c r="J11" s="105"/>
      <c r="K11" s="104"/>
    </row>
    <row r="12" spans="1:256" s="102" customFormat="1" ht="15" customHeight="1" x14ac:dyDescent="0.3">
      <c r="B12" s="103"/>
      <c r="D12" s="98" t="s">
        <v>20</v>
      </c>
      <c r="F12" s="105" t="s">
        <v>21</v>
      </c>
      <c r="I12" s="98" t="s">
        <v>22</v>
      </c>
      <c r="J12" s="106" t="str">
        <f>'Rekapitulace stavby'!$AN$8</f>
        <v>22.05.2016</v>
      </c>
      <c r="K12" s="104"/>
    </row>
    <row r="13" spans="1:256" s="102" customFormat="1" ht="12" customHeight="1" x14ac:dyDescent="0.3">
      <c r="B13" s="103"/>
      <c r="K13" s="104"/>
    </row>
    <row r="14" spans="1:256" s="102" customFormat="1" ht="15" customHeight="1" x14ac:dyDescent="0.3">
      <c r="B14" s="103"/>
      <c r="D14" s="98" t="s">
        <v>26</v>
      </c>
      <c r="I14" s="98" t="s">
        <v>27</v>
      </c>
      <c r="J14" s="105"/>
      <c r="K14" s="104"/>
    </row>
    <row r="15" spans="1:256" s="102" customFormat="1" ht="18.75" customHeight="1" x14ac:dyDescent="0.3">
      <c r="B15" s="103"/>
      <c r="E15" s="105" t="s">
        <v>28</v>
      </c>
      <c r="I15" s="98" t="s">
        <v>29</v>
      </c>
      <c r="J15" s="105"/>
      <c r="K15" s="104"/>
    </row>
    <row r="16" spans="1:256" s="102" customFormat="1" ht="7.5" customHeight="1" x14ac:dyDescent="0.3">
      <c r="B16" s="103"/>
      <c r="K16" s="104"/>
    </row>
    <row r="17" spans="2:11" s="102" customFormat="1" ht="15" customHeight="1" x14ac:dyDescent="0.3">
      <c r="B17" s="103"/>
      <c r="D17" s="98" t="s">
        <v>30</v>
      </c>
      <c r="I17" s="98" t="s">
        <v>27</v>
      </c>
      <c r="J17" s="105"/>
      <c r="K17" s="104"/>
    </row>
    <row r="18" spans="2:11" s="102" customFormat="1" ht="18.75" customHeight="1" x14ac:dyDescent="0.3">
      <c r="B18" s="103"/>
      <c r="E18" s="105" t="s">
        <v>31</v>
      </c>
      <c r="I18" s="98" t="s">
        <v>29</v>
      </c>
      <c r="J18" s="105"/>
      <c r="K18" s="104"/>
    </row>
    <row r="19" spans="2:11" s="102" customFormat="1" ht="7.5" customHeight="1" x14ac:dyDescent="0.3">
      <c r="B19" s="103"/>
      <c r="K19" s="104"/>
    </row>
    <row r="20" spans="2:11" s="102" customFormat="1" ht="15" customHeight="1" x14ac:dyDescent="0.3">
      <c r="B20" s="103"/>
      <c r="D20" s="98" t="s">
        <v>32</v>
      </c>
      <c r="I20" s="98" t="s">
        <v>27</v>
      </c>
      <c r="J20" s="105"/>
      <c r="K20" s="104"/>
    </row>
    <row r="21" spans="2:11" s="102" customFormat="1" ht="18.75" customHeight="1" x14ac:dyDescent="0.3">
      <c r="B21" s="103"/>
      <c r="E21" s="105" t="s">
        <v>33</v>
      </c>
      <c r="I21" s="98" t="s">
        <v>29</v>
      </c>
      <c r="J21" s="105"/>
      <c r="K21" s="104"/>
    </row>
    <row r="22" spans="2:11" s="102" customFormat="1" ht="7.5" customHeight="1" x14ac:dyDescent="0.3">
      <c r="B22" s="103"/>
      <c r="K22" s="104"/>
    </row>
    <row r="23" spans="2:11" s="102" customFormat="1" ht="15" customHeight="1" x14ac:dyDescent="0.3">
      <c r="B23" s="103"/>
      <c r="D23" s="98" t="s">
        <v>35</v>
      </c>
      <c r="K23" s="104"/>
    </row>
    <row r="24" spans="2:11" s="99" customFormat="1" ht="78" customHeight="1" x14ac:dyDescent="0.3">
      <c r="B24" s="100"/>
      <c r="E24" s="266" t="s">
        <v>36</v>
      </c>
      <c r="F24" s="305"/>
      <c r="G24" s="305"/>
      <c r="H24" s="305"/>
      <c r="K24" s="101"/>
    </row>
    <row r="25" spans="2:11" s="102" customFormat="1" ht="7.5" customHeight="1" x14ac:dyDescent="0.3">
      <c r="B25" s="103"/>
      <c r="K25" s="104"/>
    </row>
    <row r="26" spans="2:11" s="102" customFormat="1" ht="7.5" customHeight="1" x14ac:dyDescent="0.3">
      <c r="B26" s="103"/>
      <c r="D26" s="107"/>
      <c r="E26" s="107"/>
      <c r="F26" s="107"/>
      <c r="G26" s="107"/>
      <c r="H26" s="107"/>
      <c r="I26" s="107"/>
      <c r="J26" s="107"/>
      <c r="K26" s="108"/>
    </row>
    <row r="27" spans="2:11" s="102" customFormat="1" ht="26.25" customHeight="1" x14ac:dyDescent="0.3">
      <c r="B27" s="103"/>
      <c r="D27" s="109" t="s">
        <v>37</v>
      </c>
      <c r="J27" s="110">
        <f>ROUND($J$79,2)</f>
        <v>0</v>
      </c>
      <c r="K27" s="104"/>
    </row>
    <row r="28" spans="2:11" s="102" customFormat="1" ht="7.5" customHeight="1" x14ac:dyDescent="0.3">
      <c r="B28" s="103"/>
      <c r="D28" s="107"/>
      <c r="E28" s="107"/>
      <c r="F28" s="107"/>
      <c r="G28" s="107"/>
      <c r="H28" s="107"/>
      <c r="I28" s="107"/>
      <c r="J28" s="107"/>
      <c r="K28" s="108"/>
    </row>
    <row r="29" spans="2:11" s="102" customFormat="1" ht="15" customHeight="1" x14ac:dyDescent="0.3">
      <c r="B29" s="103"/>
      <c r="F29" s="111" t="s">
        <v>39</v>
      </c>
      <c r="I29" s="111" t="s">
        <v>38</v>
      </c>
      <c r="J29" s="111" t="s">
        <v>40</v>
      </c>
      <c r="K29" s="104"/>
    </row>
    <row r="30" spans="2:11" s="102" customFormat="1" ht="15" customHeight="1" x14ac:dyDescent="0.3">
      <c r="B30" s="103"/>
      <c r="D30" s="112" t="s">
        <v>41</v>
      </c>
      <c r="E30" s="112" t="s">
        <v>42</v>
      </c>
      <c r="F30" s="113">
        <f>ROUND(SUM($BE$79:$BE$133),2)</f>
        <v>0</v>
      </c>
      <c r="I30" s="114">
        <v>0.21</v>
      </c>
      <c r="J30" s="113">
        <f>ROUND(ROUND((SUM($BE$79:$BE$133)),2)*$I$30,2)</f>
        <v>0</v>
      </c>
      <c r="K30" s="104"/>
    </row>
    <row r="31" spans="2:11" s="102" customFormat="1" ht="15" customHeight="1" x14ac:dyDescent="0.3">
      <c r="B31" s="103"/>
      <c r="E31" s="112" t="s">
        <v>43</v>
      </c>
      <c r="F31" s="113">
        <f>ROUND(SUM($BF$79:$BF$133),2)</f>
        <v>0</v>
      </c>
      <c r="I31" s="114">
        <v>0.15</v>
      </c>
      <c r="J31" s="113">
        <f>ROUND(ROUND((SUM($BF$79:$BF$133)),2)*$I$31,2)</f>
        <v>0</v>
      </c>
      <c r="K31" s="104"/>
    </row>
    <row r="32" spans="2:11" s="102" customFormat="1" ht="15" hidden="1" customHeight="1" x14ac:dyDescent="0.3">
      <c r="B32" s="103"/>
      <c r="E32" s="112" t="s">
        <v>44</v>
      </c>
      <c r="F32" s="113">
        <f>ROUND(SUM($BG$79:$BG$133),2)</f>
        <v>0</v>
      </c>
      <c r="I32" s="114">
        <v>0.21</v>
      </c>
      <c r="J32" s="113">
        <v>0</v>
      </c>
      <c r="K32" s="104"/>
    </row>
    <row r="33" spans="2:11" s="102" customFormat="1" ht="15" hidden="1" customHeight="1" x14ac:dyDescent="0.3">
      <c r="B33" s="103"/>
      <c r="E33" s="112" t="s">
        <v>45</v>
      </c>
      <c r="F33" s="113">
        <f>ROUND(SUM($BH$79:$BH$133),2)</f>
        <v>0</v>
      </c>
      <c r="I33" s="114">
        <v>0.15</v>
      </c>
      <c r="J33" s="113">
        <v>0</v>
      </c>
      <c r="K33" s="104"/>
    </row>
    <row r="34" spans="2:11" s="102" customFormat="1" ht="15" hidden="1" customHeight="1" x14ac:dyDescent="0.3">
      <c r="B34" s="103"/>
      <c r="E34" s="112" t="s">
        <v>46</v>
      </c>
      <c r="F34" s="113">
        <f>ROUND(SUM($BI$79:$BI$133),2)</f>
        <v>0</v>
      </c>
      <c r="I34" s="114">
        <v>0</v>
      </c>
      <c r="J34" s="113">
        <v>0</v>
      </c>
      <c r="K34" s="104"/>
    </row>
    <row r="35" spans="2:11" s="102" customFormat="1" ht="7.5" customHeight="1" x14ac:dyDescent="0.3">
      <c r="B35" s="103"/>
      <c r="K35" s="104"/>
    </row>
    <row r="36" spans="2:11" s="102" customFormat="1" ht="26.25" customHeight="1" x14ac:dyDescent="0.3">
      <c r="B36" s="103"/>
      <c r="C36" s="115"/>
      <c r="D36" s="116" t="s">
        <v>47</v>
      </c>
      <c r="E36" s="117"/>
      <c r="F36" s="117"/>
      <c r="G36" s="118" t="s">
        <v>48</v>
      </c>
      <c r="H36" s="119" t="s">
        <v>49</v>
      </c>
      <c r="I36" s="117"/>
      <c r="J36" s="120">
        <f>SUM($J$27:$J$34)</f>
        <v>0</v>
      </c>
      <c r="K36" s="121"/>
    </row>
    <row r="37" spans="2:11" s="102" customFormat="1" ht="15" customHeight="1" x14ac:dyDescent="0.3">
      <c r="B37" s="122"/>
      <c r="C37" s="123"/>
      <c r="D37" s="123"/>
      <c r="E37" s="123"/>
      <c r="F37" s="123"/>
      <c r="G37" s="123"/>
      <c r="H37" s="123"/>
      <c r="I37" s="123"/>
      <c r="J37" s="123"/>
      <c r="K37" s="124"/>
    </row>
    <row r="41" spans="2:11" s="102" customFormat="1" ht="7.5" customHeight="1" x14ac:dyDescent="0.3">
      <c r="B41" s="125"/>
      <c r="C41" s="126"/>
      <c r="D41" s="126"/>
      <c r="E41" s="126"/>
      <c r="F41" s="126"/>
      <c r="G41" s="126"/>
      <c r="H41" s="126"/>
      <c r="I41" s="126"/>
      <c r="J41" s="126"/>
      <c r="K41" s="127"/>
    </row>
    <row r="42" spans="2:11" s="102" customFormat="1" ht="37.5" customHeight="1" x14ac:dyDescent="0.3">
      <c r="B42" s="103"/>
      <c r="C42" s="95" t="s">
        <v>117</v>
      </c>
      <c r="K42" s="104"/>
    </row>
    <row r="43" spans="2:11" s="102" customFormat="1" ht="7.5" customHeight="1" x14ac:dyDescent="0.3">
      <c r="B43" s="103"/>
      <c r="K43" s="104"/>
    </row>
    <row r="44" spans="2:11" s="102" customFormat="1" ht="15" customHeight="1" x14ac:dyDescent="0.3">
      <c r="B44" s="103"/>
      <c r="C44" s="98" t="s">
        <v>14</v>
      </c>
      <c r="K44" s="104"/>
    </row>
    <row r="45" spans="2:11" s="102" customFormat="1" ht="16.5" customHeight="1" x14ac:dyDescent="0.3">
      <c r="B45" s="103"/>
      <c r="E45" s="304" t="str">
        <f>$E$7</f>
        <v>REKONSTRUKCE OBJEKTU I KRAJSKÉ ZDRAVOTNÍ a.s. - NEMOCNICE DĚČÍN o.z.</v>
      </c>
      <c r="F45" s="270"/>
      <c r="G45" s="270"/>
      <c r="H45" s="270"/>
      <c r="K45" s="104"/>
    </row>
    <row r="46" spans="2:11" s="102" customFormat="1" ht="15" customHeight="1" x14ac:dyDescent="0.3">
      <c r="B46" s="103"/>
      <c r="C46" s="98" t="s">
        <v>115</v>
      </c>
      <c r="K46" s="104"/>
    </row>
    <row r="47" spans="2:11" s="102" customFormat="1" ht="19.5" customHeight="1" x14ac:dyDescent="0.3">
      <c r="B47" s="103"/>
      <c r="E47" s="301" t="str">
        <f>$E$9</f>
        <v>VON - Vedlejší a ostatní náklady</v>
      </c>
      <c r="F47" s="270"/>
      <c r="G47" s="270"/>
      <c r="H47" s="270"/>
      <c r="K47" s="104"/>
    </row>
    <row r="48" spans="2:11" s="102" customFormat="1" ht="7.5" customHeight="1" x14ac:dyDescent="0.3">
      <c r="B48" s="103"/>
      <c r="K48" s="104"/>
    </row>
    <row r="49" spans="2:47" s="102" customFormat="1" ht="18.75" customHeight="1" x14ac:dyDescent="0.3">
      <c r="B49" s="103"/>
      <c r="C49" s="98" t="s">
        <v>20</v>
      </c>
      <c r="F49" s="105" t="str">
        <f>$F$12</f>
        <v>Děčín</v>
      </c>
      <c r="I49" s="98" t="s">
        <v>22</v>
      </c>
      <c r="J49" s="106" t="str">
        <f>IF($J$12="","",$J$12)</f>
        <v>22.05.2016</v>
      </c>
      <c r="K49" s="104"/>
    </row>
    <row r="50" spans="2:47" s="102" customFormat="1" ht="7.5" customHeight="1" x14ac:dyDescent="0.3">
      <c r="B50" s="103"/>
      <c r="K50" s="104"/>
    </row>
    <row r="51" spans="2:47" s="102" customFormat="1" ht="15.75" customHeight="1" x14ac:dyDescent="0.3">
      <c r="B51" s="103"/>
      <c r="C51" s="98" t="s">
        <v>26</v>
      </c>
      <c r="F51" s="105" t="str">
        <f>$E$15</f>
        <v>KRAJSKÁ ZDRAVOTNÍ a.s.</v>
      </c>
      <c r="I51" s="98" t="s">
        <v>32</v>
      </c>
      <c r="J51" s="105" t="str">
        <f>$E$21</f>
        <v>KANIA a.s. , Ostrava</v>
      </c>
      <c r="K51" s="104"/>
    </row>
    <row r="52" spans="2:47" s="102" customFormat="1" ht="15" customHeight="1" x14ac:dyDescent="0.3">
      <c r="B52" s="103"/>
      <c r="C52" s="98" t="s">
        <v>30</v>
      </c>
      <c r="F52" s="105" t="str">
        <f>IF($E$18="","",$E$18)</f>
        <v>Na základě výběrového řízení</v>
      </c>
      <c r="K52" s="104"/>
    </row>
    <row r="53" spans="2:47" s="102" customFormat="1" ht="11.25" customHeight="1" x14ac:dyDescent="0.3">
      <c r="B53" s="103"/>
      <c r="K53" s="104"/>
    </row>
    <row r="54" spans="2:47" s="102" customFormat="1" ht="30" customHeight="1" x14ac:dyDescent="0.3">
      <c r="B54" s="103"/>
      <c r="C54" s="128" t="s">
        <v>118</v>
      </c>
      <c r="D54" s="115"/>
      <c r="E54" s="115"/>
      <c r="F54" s="115"/>
      <c r="G54" s="115"/>
      <c r="H54" s="115"/>
      <c r="I54" s="115"/>
      <c r="J54" s="129" t="s">
        <v>119</v>
      </c>
      <c r="K54" s="130"/>
    </row>
    <row r="55" spans="2:47" s="102" customFormat="1" ht="11.25" customHeight="1" x14ac:dyDescent="0.3">
      <c r="B55" s="103"/>
      <c r="K55" s="104"/>
    </row>
    <row r="56" spans="2:47" s="102" customFormat="1" ht="30" customHeight="1" x14ac:dyDescent="0.3">
      <c r="B56" s="103"/>
      <c r="C56" s="131" t="s">
        <v>120</v>
      </c>
      <c r="J56" s="110">
        <f>$J$79</f>
        <v>0</v>
      </c>
      <c r="K56" s="104"/>
      <c r="AU56" s="102" t="s">
        <v>121</v>
      </c>
    </row>
    <row r="57" spans="2:47" s="132" customFormat="1" ht="25.5" customHeight="1" x14ac:dyDescent="0.3">
      <c r="B57" s="133"/>
      <c r="D57" s="134" t="s">
        <v>122</v>
      </c>
      <c r="E57" s="134"/>
      <c r="F57" s="134"/>
      <c r="G57" s="134"/>
      <c r="H57" s="134"/>
      <c r="I57" s="134"/>
      <c r="J57" s="135">
        <f>$J$80</f>
        <v>0</v>
      </c>
      <c r="K57" s="136"/>
    </row>
    <row r="58" spans="2:47" s="173" customFormat="1" ht="21" customHeight="1" x14ac:dyDescent="0.3">
      <c r="B58" s="172"/>
      <c r="D58" s="174" t="s">
        <v>123</v>
      </c>
      <c r="E58" s="174"/>
      <c r="F58" s="174"/>
      <c r="G58" s="174"/>
      <c r="H58" s="174"/>
      <c r="I58" s="174"/>
      <c r="J58" s="175">
        <f>$J$81</f>
        <v>0</v>
      </c>
      <c r="K58" s="176"/>
    </row>
    <row r="59" spans="2:47" s="173" customFormat="1" ht="21" customHeight="1" x14ac:dyDescent="0.3">
      <c r="B59" s="172"/>
      <c r="D59" s="174" t="s">
        <v>124</v>
      </c>
      <c r="E59" s="174"/>
      <c r="F59" s="174"/>
      <c r="G59" s="174"/>
      <c r="H59" s="174"/>
      <c r="I59" s="174"/>
      <c r="J59" s="175">
        <f>$J$98</f>
        <v>0</v>
      </c>
      <c r="K59" s="176"/>
    </row>
    <row r="60" spans="2:47" s="102" customFormat="1" ht="22.5" customHeight="1" x14ac:dyDescent="0.3">
      <c r="B60" s="103"/>
      <c r="K60" s="104"/>
    </row>
    <row r="61" spans="2:47" s="102" customFormat="1" ht="7.5" customHeight="1" x14ac:dyDescent="0.3">
      <c r="B61" s="122"/>
      <c r="C61" s="123"/>
      <c r="D61" s="123"/>
      <c r="E61" s="123"/>
      <c r="F61" s="123"/>
      <c r="G61" s="123"/>
      <c r="H61" s="123"/>
      <c r="I61" s="123"/>
      <c r="J61" s="123"/>
      <c r="K61" s="124"/>
    </row>
    <row r="65" spans="2:63" s="102" customFormat="1" ht="7.5" customHeight="1" x14ac:dyDescent="0.3">
      <c r="B65" s="125"/>
      <c r="C65" s="126"/>
      <c r="D65" s="126"/>
      <c r="E65" s="126"/>
      <c r="F65" s="126"/>
      <c r="G65" s="126"/>
      <c r="H65" s="126"/>
      <c r="I65" s="126"/>
      <c r="J65" s="126"/>
      <c r="K65" s="126"/>
      <c r="L65" s="103"/>
    </row>
    <row r="66" spans="2:63" s="102" customFormat="1" ht="37.5" customHeight="1" x14ac:dyDescent="0.3">
      <c r="B66" s="103"/>
      <c r="C66" s="95" t="s">
        <v>125</v>
      </c>
      <c r="L66" s="103"/>
    </row>
    <row r="67" spans="2:63" s="102" customFormat="1" ht="7.5" customHeight="1" x14ac:dyDescent="0.3">
      <c r="B67" s="103"/>
      <c r="L67" s="103"/>
    </row>
    <row r="68" spans="2:63" s="102" customFormat="1" ht="15" customHeight="1" x14ac:dyDescent="0.3">
      <c r="B68" s="103"/>
      <c r="C68" s="98" t="s">
        <v>14</v>
      </c>
      <c r="L68" s="103"/>
    </row>
    <row r="69" spans="2:63" s="102" customFormat="1" ht="16.5" customHeight="1" x14ac:dyDescent="0.3">
      <c r="B69" s="103"/>
      <c r="E69" s="304" t="str">
        <f>$E$7</f>
        <v>REKONSTRUKCE OBJEKTU I KRAJSKÉ ZDRAVOTNÍ a.s. - NEMOCNICE DĚČÍN o.z.</v>
      </c>
      <c r="F69" s="270"/>
      <c r="G69" s="270"/>
      <c r="H69" s="270"/>
      <c r="L69" s="103"/>
    </row>
    <row r="70" spans="2:63" s="102" customFormat="1" ht="15" customHeight="1" x14ac:dyDescent="0.3">
      <c r="B70" s="103"/>
      <c r="C70" s="98" t="s">
        <v>115</v>
      </c>
      <c r="L70" s="103"/>
    </row>
    <row r="71" spans="2:63" s="102" customFormat="1" ht="19.5" customHeight="1" x14ac:dyDescent="0.3">
      <c r="B71" s="103"/>
      <c r="E71" s="301" t="str">
        <f>$E$9</f>
        <v>VON - Vedlejší a ostatní náklady</v>
      </c>
      <c r="F71" s="270"/>
      <c r="G71" s="270"/>
      <c r="H71" s="270"/>
      <c r="L71" s="103"/>
    </row>
    <row r="72" spans="2:63" s="102" customFormat="1" ht="7.5" customHeight="1" x14ac:dyDescent="0.3">
      <c r="B72" s="103"/>
      <c r="L72" s="103"/>
    </row>
    <row r="73" spans="2:63" s="102" customFormat="1" ht="18.75" customHeight="1" x14ac:dyDescent="0.3">
      <c r="B73" s="103"/>
      <c r="C73" s="98" t="s">
        <v>20</v>
      </c>
      <c r="F73" s="105" t="str">
        <f>$F$12</f>
        <v>Děčín</v>
      </c>
      <c r="I73" s="98" t="s">
        <v>22</v>
      </c>
      <c r="J73" s="106" t="str">
        <f>IF($J$12="","",$J$12)</f>
        <v>22.05.2016</v>
      </c>
      <c r="L73" s="103"/>
    </row>
    <row r="74" spans="2:63" s="102" customFormat="1" ht="7.5" customHeight="1" x14ac:dyDescent="0.3">
      <c r="B74" s="103"/>
      <c r="L74" s="103"/>
    </row>
    <row r="75" spans="2:63" s="102" customFormat="1" ht="15.75" customHeight="1" x14ac:dyDescent="0.3">
      <c r="B75" s="103"/>
      <c r="C75" s="98" t="s">
        <v>26</v>
      </c>
      <c r="F75" s="105" t="str">
        <f>$E$15</f>
        <v>KRAJSKÁ ZDRAVOTNÍ a.s.</v>
      </c>
      <c r="I75" s="98" t="s">
        <v>32</v>
      </c>
      <c r="J75" s="105" t="str">
        <f>$E$21</f>
        <v>KANIA a.s. , Ostrava</v>
      </c>
      <c r="L75" s="103"/>
    </row>
    <row r="76" spans="2:63" s="102" customFormat="1" ht="15" customHeight="1" x14ac:dyDescent="0.3">
      <c r="B76" s="103"/>
      <c r="C76" s="98" t="s">
        <v>30</v>
      </c>
      <c r="F76" s="105" t="str">
        <f>IF($E$18="","",$E$18)</f>
        <v>Na základě výběrového řízení</v>
      </c>
      <c r="L76" s="103"/>
    </row>
    <row r="77" spans="2:63" s="102" customFormat="1" ht="11.25" customHeight="1" x14ac:dyDescent="0.3">
      <c r="B77" s="103"/>
      <c r="L77" s="103"/>
    </row>
    <row r="78" spans="2:63" s="137" customFormat="1" ht="30" customHeight="1" x14ac:dyDescent="0.3">
      <c r="B78" s="138"/>
      <c r="C78" s="139" t="s">
        <v>126</v>
      </c>
      <c r="D78" s="140" t="s">
        <v>56</v>
      </c>
      <c r="E78" s="140" t="s">
        <v>52</v>
      </c>
      <c r="F78" s="140" t="s">
        <v>127</v>
      </c>
      <c r="G78" s="140" t="s">
        <v>128</v>
      </c>
      <c r="H78" s="140" t="s">
        <v>129</v>
      </c>
      <c r="I78" s="140" t="s">
        <v>130</v>
      </c>
      <c r="J78" s="140" t="s">
        <v>131</v>
      </c>
      <c r="K78" s="141" t="s">
        <v>132</v>
      </c>
      <c r="L78" s="138"/>
      <c r="M78" s="142" t="s">
        <v>133</v>
      </c>
      <c r="N78" s="143" t="s">
        <v>41</v>
      </c>
      <c r="O78" s="143" t="s">
        <v>134</v>
      </c>
      <c r="P78" s="143" t="s">
        <v>135</v>
      </c>
      <c r="Q78" s="143" t="s">
        <v>136</v>
      </c>
      <c r="R78" s="143" t="s">
        <v>137</v>
      </c>
      <c r="S78" s="143" t="s">
        <v>138</v>
      </c>
      <c r="T78" s="144" t="s">
        <v>139</v>
      </c>
    </row>
    <row r="79" spans="2:63" s="102" customFormat="1" ht="30" customHeight="1" x14ac:dyDescent="0.35">
      <c r="B79" s="103"/>
      <c r="C79" s="131" t="s">
        <v>120</v>
      </c>
      <c r="J79" s="145">
        <f>$BK$79</f>
        <v>0</v>
      </c>
      <c r="L79" s="103"/>
      <c r="M79" s="146"/>
      <c r="N79" s="107"/>
      <c r="O79" s="107"/>
      <c r="P79" s="147">
        <f>$P$80</f>
        <v>0</v>
      </c>
      <c r="Q79" s="107"/>
      <c r="R79" s="147">
        <f>$R$80</f>
        <v>0</v>
      </c>
      <c r="S79" s="107"/>
      <c r="T79" s="148">
        <f>$T$80</f>
        <v>0</v>
      </c>
      <c r="AT79" s="102" t="s">
        <v>70</v>
      </c>
      <c r="AU79" s="102" t="s">
        <v>121</v>
      </c>
      <c r="BK79" s="149">
        <f>$BK$80</f>
        <v>0</v>
      </c>
    </row>
    <row r="80" spans="2:63" s="150" customFormat="1" ht="37.5" customHeight="1" x14ac:dyDescent="0.35">
      <c r="B80" s="151"/>
      <c r="D80" s="152" t="s">
        <v>70</v>
      </c>
      <c r="E80" s="153" t="s">
        <v>140</v>
      </c>
      <c r="F80" s="153" t="s">
        <v>140</v>
      </c>
      <c r="J80" s="154">
        <f>$BK$80</f>
        <v>0</v>
      </c>
      <c r="L80" s="151"/>
      <c r="M80" s="155"/>
      <c r="P80" s="156">
        <f>$P$81+$P$98</f>
        <v>0</v>
      </c>
      <c r="R80" s="156">
        <f>$R$81+$R$98</f>
        <v>0</v>
      </c>
      <c r="T80" s="157">
        <f>$T$81+$T$98</f>
        <v>0</v>
      </c>
      <c r="AR80" s="152" t="s">
        <v>141</v>
      </c>
      <c r="AT80" s="152" t="s">
        <v>70</v>
      </c>
      <c r="AU80" s="152" t="s">
        <v>71</v>
      </c>
      <c r="AY80" s="152" t="s">
        <v>142</v>
      </c>
      <c r="BK80" s="158">
        <f>$BK$81+$BK$98</f>
        <v>0</v>
      </c>
    </row>
    <row r="81" spans="2:65" s="150" customFormat="1" ht="21" customHeight="1" x14ac:dyDescent="0.3">
      <c r="B81" s="151"/>
      <c r="D81" s="152" t="s">
        <v>70</v>
      </c>
      <c r="E81" s="177" t="s">
        <v>143</v>
      </c>
      <c r="F81" s="177" t="s">
        <v>144</v>
      </c>
      <c r="J81" s="178">
        <f>$BK$81</f>
        <v>0</v>
      </c>
      <c r="L81" s="151"/>
      <c r="M81" s="155"/>
      <c r="P81" s="156">
        <f>SUM($P$82:$P$97)</f>
        <v>0</v>
      </c>
      <c r="R81" s="156">
        <f>SUM($R$82:$R$97)</f>
        <v>0</v>
      </c>
      <c r="T81" s="157">
        <f>SUM($T$82:$T$97)</f>
        <v>0</v>
      </c>
      <c r="AR81" s="152" t="s">
        <v>141</v>
      </c>
      <c r="AT81" s="152" t="s">
        <v>70</v>
      </c>
      <c r="AU81" s="152" t="s">
        <v>77</v>
      </c>
      <c r="AY81" s="152" t="s">
        <v>142</v>
      </c>
      <c r="BK81" s="158">
        <f>SUM($BK$82:$BK$97)</f>
        <v>0</v>
      </c>
    </row>
    <row r="82" spans="2:65" s="102" customFormat="1" ht="15.75" customHeight="1" x14ac:dyDescent="0.3">
      <c r="B82" s="103"/>
      <c r="C82" s="159" t="s">
        <v>77</v>
      </c>
      <c r="D82" s="159" t="s">
        <v>145</v>
      </c>
      <c r="E82" s="160" t="s">
        <v>146</v>
      </c>
      <c r="F82" s="161" t="s">
        <v>147</v>
      </c>
      <c r="G82" s="162" t="s">
        <v>148</v>
      </c>
      <c r="H82" s="163">
        <v>1</v>
      </c>
      <c r="I82" s="171"/>
      <c r="J82" s="164">
        <f>ROUND($I$82*$H$82,2)</f>
        <v>0</v>
      </c>
      <c r="K82" s="161"/>
      <c r="L82" s="103"/>
      <c r="M82" s="165"/>
      <c r="N82" s="179" t="s">
        <v>42</v>
      </c>
      <c r="O82" s="180">
        <v>0</v>
      </c>
      <c r="P82" s="180">
        <f>$O$82*$H$82</f>
        <v>0</v>
      </c>
      <c r="Q82" s="180">
        <v>0</v>
      </c>
      <c r="R82" s="180">
        <f>$Q$82*$H$82</f>
        <v>0</v>
      </c>
      <c r="S82" s="180">
        <v>0</v>
      </c>
      <c r="T82" s="181">
        <f>$S$82*$H$82</f>
        <v>0</v>
      </c>
      <c r="AR82" s="99" t="s">
        <v>149</v>
      </c>
      <c r="AT82" s="99" t="s">
        <v>145</v>
      </c>
      <c r="AU82" s="99" t="s">
        <v>79</v>
      </c>
      <c r="AY82" s="102" t="s">
        <v>142</v>
      </c>
      <c r="BE82" s="169">
        <f>IF($N$82="základní",$J$82,0)</f>
        <v>0</v>
      </c>
      <c r="BF82" s="169">
        <f>IF($N$82="snížená",$J$82,0)</f>
        <v>0</v>
      </c>
      <c r="BG82" s="169">
        <f>IF($N$82="zákl. přenesená",$J$82,0)</f>
        <v>0</v>
      </c>
      <c r="BH82" s="169">
        <f>IF($N$82="sníž. přenesená",$J$82,0)</f>
        <v>0</v>
      </c>
      <c r="BI82" s="169">
        <f>IF($N$82="nulová",$J$82,0)</f>
        <v>0</v>
      </c>
      <c r="BJ82" s="99" t="s">
        <v>77</v>
      </c>
      <c r="BK82" s="169">
        <f>ROUND($I$82*$H$82,2)</f>
        <v>0</v>
      </c>
      <c r="BL82" s="99" t="s">
        <v>149</v>
      </c>
      <c r="BM82" s="99" t="s">
        <v>150</v>
      </c>
    </row>
    <row r="83" spans="2:65" s="102" customFormat="1" ht="44.25" customHeight="1" x14ac:dyDescent="0.3">
      <c r="B83" s="103"/>
      <c r="D83" s="183" t="s">
        <v>151</v>
      </c>
      <c r="F83" s="209" t="s">
        <v>152</v>
      </c>
      <c r="L83" s="103"/>
      <c r="M83" s="210"/>
      <c r="T83" s="211"/>
      <c r="AT83" s="102" t="s">
        <v>151</v>
      </c>
      <c r="AU83" s="102" t="s">
        <v>79</v>
      </c>
    </row>
    <row r="84" spans="2:65" s="102" customFormat="1" ht="27" customHeight="1" x14ac:dyDescent="0.3">
      <c r="B84" s="103"/>
      <c r="C84" s="159" t="s">
        <v>79</v>
      </c>
      <c r="D84" s="159" t="s">
        <v>145</v>
      </c>
      <c r="E84" s="160" t="s">
        <v>153</v>
      </c>
      <c r="F84" s="161" t="s">
        <v>154</v>
      </c>
      <c r="G84" s="162" t="s">
        <v>148</v>
      </c>
      <c r="H84" s="163">
        <v>1</v>
      </c>
      <c r="I84" s="171"/>
      <c r="J84" s="164">
        <f>ROUND($I$84*$H$84,2)</f>
        <v>0</v>
      </c>
      <c r="K84" s="161"/>
      <c r="L84" s="103"/>
      <c r="M84" s="165"/>
      <c r="N84" s="179" t="s">
        <v>42</v>
      </c>
      <c r="O84" s="180">
        <v>0</v>
      </c>
      <c r="P84" s="180">
        <f>$O$84*$H$84</f>
        <v>0</v>
      </c>
      <c r="Q84" s="180">
        <v>0</v>
      </c>
      <c r="R84" s="180">
        <f>$Q$84*$H$84</f>
        <v>0</v>
      </c>
      <c r="S84" s="180">
        <v>0</v>
      </c>
      <c r="T84" s="181">
        <f>$S$84*$H$84</f>
        <v>0</v>
      </c>
      <c r="AR84" s="99" t="s">
        <v>149</v>
      </c>
      <c r="AT84" s="99" t="s">
        <v>145</v>
      </c>
      <c r="AU84" s="99" t="s">
        <v>79</v>
      </c>
      <c r="AY84" s="102" t="s">
        <v>142</v>
      </c>
      <c r="BE84" s="169">
        <f>IF($N$84="základní",$J$84,0)</f>
        <v>0</v>
      </c>
      <c r="BF84" s="169">
        <f>IF($N$84="snížená",$J$84,0)</f>
        <v>0</v>
      </c>
      <c r="BG84" s="169">
        <f>IF($N$84="zákl. přenesená",$J$84,0)</f>
        <v>0</v>
      </c>
      <c r="BH84" s="169">
        <f>IF($N$84="sníž. přenesená",$J$84,0)</f>
        <v>0</v>
      </c>
      <c r="BI84" s="169">
        <f>IF($N$84="nulová",$J$84,0)</f>
        <v>0</v>
      </c>
      <c r="BJ84" s="99" t="s">
        <v>77</v>
      </c>
      <c r="BK84" s="169">
        <f>ROUND($I$84*$H$84,2)</f>
        <v>0</v>
      </c>
      <c r="BL84" s="99" t="s">
        <v>149</v>
      </c>
      <c r="BM84" s="99" t="s">
        <v>155</v>
      </c>
    </row>
    <row r="85" spans="2:65" s="102" customFormat="1" ht="15.75" customHeight="1" x14ac:dyDescent="0.3">
      <c r="B85" s="182"/>
      <c r="D85" s="183" t="s">
        <v>156</v>
      </c>
      <c r="E85" s="184"/>
      <c r="F85" s="184" t="s">
        <v>157</v>
      </c>
      <c r="H85" s="185"/>
      <c r="L85" s="182"/>
      <c r="M85" s="186"/>
      <c r="T85" s="187"/>
      <c r="AT85" s="185" t="s">
        <v>156</v>
      </c>
      <c r="AU85" s="185" t="s">
        <v>79</v>
      </c>
      <c r="AV85" s="185" t="s">
        <v>77</v>
      </c>
      <c r="AW85" s="185" t="s">
        <v>121</v>
      </c>
      <c r="AX85" s="185" t="s">
        <v>71</v>
      </c>
      <c r="AY85" s="185" t="s">
        <v>142</v>
      </c>
    </row>
    <row r="86" spans="2:65" s="102" customFormat="1" ht="15.75" customHeight="1" x14ac:dyDescent="0.3">
      <c r="B86" s="182"/>
      <c r="D86" s="189" t="s">
        <v>156</v>
      </c>
      <c r="E86" s="185"/>
      <c r="F86" s="184" t="s">
        <v>158</v>
      </c>
      <c r="H86" s="185"/>
      <c r="L86" s="182"/>
      <c r="M86" s="186"/>
      <c r="T86" s="187"/>
      <c r="AT86" s="185" t="s">
        <v>156</v>
      </c>
      <c r="AU86" s="185" t="s">
        <v>79</v>
      </c>
      <c r="AV86" s="185" t="s">
        <v>77</v>
      </c>
      <c r="AW86" s="185" t="s">
        <v>121</v>
      </c>
      <c r="AX86" s="185" t="s">
        <v>71</v>
      </c>
      <c r="AY86" s="185" t="s">
        <v>142</v>
      </c>
    </row>
    <row r="87" spans="2:65" s="102" customFormat="1" ht="27" customHeight="1" x14ac:dyDescent="0.3">
      <c r="B87" s="182"/>
      <c r="D87" s="189" t="s">
        <v>156</v>
      </c>
      <c r="E87" s="185"/>
      <c r="F87" s="184" t="s">
        <v>159</v>
      </c>
      <c r="H87" s="185"/>
      <c r="L87" s="182"/>
      <c r="M87" s="186"/>
      <c r="T87" s="187"/>
      <c r="AT87" s="185" t="s">
        <v>156</v>
      </c>
      <c r="AU87" s="185" t="s">
        <v>79</v>
      </c>
      <c r="AV87" s="185" t="s">
        <v>77</v>
      </c>
      <c r="AW87" s="185" t="s">
        <v>121</v>
      </c>
      <c r="AX87" s="185" t="s">
        <v>71</v>
      </c>
      <c r="AY87" s="185" t="s">
        <v>142</v>
      </c>
    </row>
    <row r="88" spans="2:65" s="102" customFormat="1" ht="15.75" customHeight="1" x14ac:dyDescent="0.3">
      <c r="B88" s="182"/>
      <c r="D88" s="189" t="s">
        <v>156</v>
      </c>
      <c r="E88" s="185"/>
      <c r="F88" s="184" t="s">
        <v>160</v>
      </c>
      <c r="H88" s="185"/>
      <c r="L88" s="182"/>
      <c r="M88" s="186"/>
      <c r="T88" s="187"/>
      <c r="AT88" s="185" t="s">
        <v>156</v>
      </c>
      <c r="AU88" s="185" t="s">
        <v>79</v>
      </c>
      <c r="AV88" s="185" t="s">
        <v>77</v>
      </c>
      <c r="AW88" s="185" t="s">
        <v>121</v>
      </c>
      <c r="AX88" s="185" t="s">
        <v>71</v>
      </c>
      <c r="AY88" s="185" t="s">
        <v>142</v>
      </c>
    </row>
    <row r="89" spans="2:65" s="102" customFormat="1" ht="15.75" customHeight="1" x14ac:dyDescent="0.3">
      <c r="B89" s="182"/>
      <c r="D89" s="189" t="s">
        <v>156</v>
      </c>
      <c r="E89" s="185"/>
      <c r="F89" s="184" t="s">
        <v>161</v>
      </c>
      <c r="H89" s="185"/>
      <c r="L89" s="182"/>
      <c r="M89" s="186"/>
      <c r="T89" s="187"/>
      <c r="AT89" s="185" t="s">
        <v>156</v>
      </c>
      <c r="AU89" s="185" t="s">
        <v>79</v>
      </c>
      <c r="AV89" s="185" t="s">
        <v>77</v>
      </c>
      <c r="AW89" s="185" t="s">
        <v>121</v>
      </c>
      <c r="AX89" s="185" t="s">
        <v>71</v>
      </c>
      <c r="AY89" s="185" t="s">
        <v>142</v>
      </c>
    </row>
    <row r="90" spans="2:65" s="102" customFormat="1" ht="15.75" customHeight="1" x14ac:dyDescent="0.3">
      <c r="B90" s="182"/>
      <c r="D90" s="189" t="s">
        <v>156</v>
      </c>
      <c r="E90" s="185"/>
      <c r="F90" s="184" t="s">
        <v>162</v>
      </c>
      <c r="H90" s="185"/>
      <c r="L90" s="182"/>
      <c r="M90" s="186"/>
      <c r="T90" s="187"/>
      <c r="AT90" s="185" t="s">
        <v>156</v>
      </c>
      <c r="AU90" s="185" t="s">
        <v>79</v>
      </c>
      <c r="AV90" s="185" t="s">
        <v>77</v>
      </c>
      <c r="AW90" s="185" t="s">
        <v>121</v>
      </c>
      <c r="AX90" s="185" t="s">
        <v>71</v>
      </c>
      <c r="AY90" s="185" t="s">
        <v>142</v>
      </c>
    </row>
    <row r="91" spans="2:65" s="102" customFormat="1" ht="15.75" customHeight="1" x14ac:dyDescent="0.3">
      <c r="B91" s="182"/>
      <c r="D91" s="189" t="s">
        <v>156</v>
      </c>
      <c r="E91" s="185"/>
      <c r="F91" s="184" t="s">
        <v>163</v>
      </c>
      <c r="H91" s="185"/>
      <c r="L91" s="182"/>
      <c r="M91" s="186"/>
      <c r="T91" s="187"/>
      <c r="AT91" s="185" t="s">
        <v>156</v>
      </c>
      <c r="AU91" s="185" t="s">
        <v>79</v>
      </c>
      <c r="AV91" s="185" t="s">
        <v>77</v>
      </c>
      <c r="AW91" s="185" t="s">
        <v>121</v>
      </c>
      <c r="AX91" s="185" t="s">
        <v>71</v>
      </c>
      <c r="AY91" s="185" t="s">
        <v>142</v>
      </c>
    </row>
    <row r="92" spans="2:65" s="102" customFormat="1" ht="15.75" customHeight="1" x14ac:dyDescent="0.3">
      <c r="B92" s="182"/>
      <c r="D92" s="189" t="s">
        <v>156</v>
      </c>
      <c r="E92" s="185"/>
      <c r="F92" s="184" t="s">
        <v>164</v>
      </c>
      <c r="H92" s="185"/>
      <c r="L92" s="182"/>
      <c r="M92" s="186"/>
      <c r="T92" s="187"/>
      <c r="AT92" s="185" t="s">
        <v>156</v>
      </c>
      <c r="AU92" s="185" t="s">
        <v>79</v>
      </c>
      <c r="AV92" s="185" t="s">
        <v>77</v>
      </c>
      <c r="AW92" s="185" t="s">
        <v>121</v>
      </c>
      <c r="AX92" s="185" t="s">
        <v>71</v>
      </c>
      <c r="AY92" s="185" t="s">
        <v>142</v>
      </c>
    </row>
    <row r="93" spans="2:65" s="102" customFormat="1" ht="15.75" customHeight="1" x14ac:dyDescent="0.3">
      <c r="B93" s="182"/>
      <c r="D93" s="189" t="s">
        <v>156</v>
      </c>
      <c r="E93" s="185"/>
      <c r="F93" s="184" t="s">
        <v>165</v>
      </c>
      <c r="H93" s="185"/>
      <c r="L93" s="182"/>
      <c r="M93" s="186"/>
      <c r="T93" s="187"/>
      <c r="AT93" s="185" t="s">
        <v>156</v>
      </c>
      <c r="AU93" s="185" t="s">
        <v>79</v>
      </c>
      <c r="AV93" s="185" t="s">
        <v>77</v>
      </c>
      <c r="AW93" s="185" t="s">
        <v>121</v>
      </c>
      <c r="AX93" s="185" t="s">
        <v>71</v>
      </c>
      <c r="AY93" s="185" t="s">
        <v>142</v>
      </c>
    </row>
    <row r="94" spans="2:65" s="102" customFormat="1" ht="15.75" customHeight="1" x14ac:dyDescent="0.3">
      <c r="B94" s="188"/>
      <c r="D94" s="189" t="s">
        <v>156</v>
      </c>
      <c r="E94" s="190"/>
      <c r="F94" s="191" t="s">
        <v>166</v>
      </c>
      <c r="H94" s="192">
        <v>1</v>
      </c>
      <c r="L94" s="188"/>
      <c r="M94" s="193"/>
      <c r="T94" s="194"/>
      <c r="AT94" s="190" t="s">
        <v>156</v>
      </c>
      <c r="AU94" s="190" t="s">
        <v>79</v>
      </c>
      <c r="AV94" s="190" t="s">
        <v>79</v>
      </c>
      <c r="AW94" s="190" t="s">
        <v>121</v>
      </c>
      <c r="AX94" s="190" t="s">
        <v>71</v>
      </c>
      <c r="AY94" s="190" t="s">
        <v>142</v>
      </c>
    </row>
    <row r="95" spans="2:65" s="102" customFormat="1" ht="15.75" customHeight="1" x14ac:dyDescent="0.3">
      <c r="B95" s="195"/>
      <c r="D95" s="189" t="s">
        <v>156</v>
      </c>
      <c r="E95" s="196"/>
      <c r="F95" s="197" t="s">
        <v>167</v>
      </c>
      <c r="H95" s="198">
        <v>1</v>
      </c>
      <c r="L95" s="195"/>
      <c r="M95" s="199"/>
      <c r="T95" s="200"/>
      <c r="AT95" s="196" t="s">
        <v>156</v>
      </c>
      <c r="AU95" s="196" t="s">
        <v>79</v>
      </c>
      <c r="AV95" s="196" t="s">
        <v>149</v>
      </c>
      <c r="AW95" s="196" t="s">
        <v>121</v>
      </c>
      <c r="AX95" s="196" t="s">
        <v>77</v>
      </c>
      <c r="AY95" s="196" t="s">
        <v>142</v>
      </c>
    </row>
    <row r="96" spans="2:65" s="102" customFormat="1" ht="27" customHeight="1" x14ac:dyDescent="0.3">
      <c r="B96" s="103"/>
      <c r="C96" s="159" t="s">
        <v>168</v>
      </c>
      <c r="D96" s="159" t="s">
        <v>145</v>
      </c>
      <c r="E96" s="160" t="s">
        <v>169</v>
      </c>
      <c r="F96" s="161" t="s">
        <v>170</v>
      </c>
      <c r="G96" s="162" t="s">
        <v>148</v>
      </c>
      <c r="H96" s="163">
        <v>1</v>
      </c>
      <c r="I96" s="171"/>
      <c r="J96" s="164">
        <f>ROUND($I$96*$H$96,2)</f>
        <v>0</v>
      </c>
      <c r="K96" s="161"/>
      <c r="L96" s="103"/>
      <c r="M96" s="165"/>
      <c r="N96" s="179" t="s">
        <v>42</v>
      </c>
      <c r="O96" s="180">
        <v>0</v>
      </c>
      <c r="P96" s="180">
        <f>$O$96*$H$96</f>
        <v>0</v>
      </c>
      <c r="Q96" s="180">
        <v>0</v>
      </c>
      <c r="R96" s="180">
        <f>$Q$96*$H$96</f>
        <v>0</v>
      </c>
      <c r="S96" s="180">
        <v>0</v>
      </c>
      <c r="T96" s="181">
        <f>$S$96*$H$96</f>
        <v>0</v>
      </c>
      <c r="AR96" s="99" t="s">
        <v>149</v>
      </c>
      <c r="AT96" s="99" t="s">
        <v>145</v>
      </c>
      <c r="AU96" s="99" t="s">
        <v>79</v>
      </c>
      <c r="AY96" s="102" t="s">
        <v>142</v>
      </c>
      <c r="BE96" s="169">
        <f>IF($N$96="základní",$J$96,0)</f>
        <v>0</v>
      </c>
      <c r="BF96" s="169">
        <f>IF($N$96="snížená",$J$96,0)</f>
        <v>0</v>
      </c>
      <c r="BG96" s="169">
        <f>IF($N$96="zákl. přenesená",$J$96,0)</f>
        <v>0</v>
      </c>
      <c r="BH96" s="169">
        <f>IF($N$96="sníž. přenesená",$J$96,0)</f>
        <v>0</v>
      </c>
      <c r="BI96" s="169">
        <f>IF($N$96="nulová",$J$96,0)</f>
        <v>0</v>
      </c>
      <c r="BJ96" s="99" t="s">
        <v>77</v>
      </c>
      <c r="BK96" s="169">
        <f>ROUND($I$96*$H$96,2)</f>
        <v>0</v>
      </c>
      <c r="BL96" s="99" t="s">
        <v>149</v>
      </c>
      <c r="BM96" s="99" t="s">
        <v>171</v>
      </c>
    </row>
    <row r="97" spans="2:65" s="102" customFormat="1" ht="44.25" customHeight="1" x14ac:dyDescent="0.3">
      <c r="B97" s="103"/>
      <c r="D97" s="183" t="s">
        <v>151</v>
      </c>
      <c r="F97" s="209" t="s">
        <v>172</v>
      </c>
      <c r="L97" s="103"/>
      <c r="M97" s="210"/>
      <c r="T97" s="211"/>
      <c r="AT97" s="102" t="s">
        <v>151</v>
      </c>
      <c r="AU97" s="102" t="s">
        <v>79</v>
      </c>
    </row>
    <row r="98" spans="2:65" s="150" customFormat="1" ht="30.75" customHeight="1" x14ac:dyDescent="0.3">
      <c r="B98" s="151"/>
      <c r="D98" s="152" t="s">
        <v>70</v>
      </c>
      <c r="E98" s="177" t="s">
        <v>173</v>
      </c>
      <c r="F98" s="177" t="s">
        <v>174</v>
      </c>
      <c r="J98" s="178">
        <f>$BK$98</f>
        <v>0</v>
      </c>
      <c r="L98" s="151"/>
      <c r="M98" s="155"/>
      <c r="P98" s="156">
        <f>SUM($P$99:$P$133)</f>
        <v>0</v>
      </c>
      <c r="R98" s="156">
        <f>SUM($R$99:$R$133)</f>
        <v>0</v>
      </c>
      <c r="T98" s="157">
        <f>SUM($T$99:$T$133)</f>
        <v>0</v>
      </c>
      <c r="AR98" s="152" t="s">
        <v>141</v>
      </c>
      <c r="AT98" s="152" t="s">
        <v>70</v>
      </c>
      <c r="AU98" s="152" t="s">
        <v>77</v>
      </c>
      <c r="AY98" s="152" t="s">
        <v>142</v>
      </c>
      <c r="BK98" s="158">
        <f>SUM($BK$99:$BK$133)</f>
        <v>0</v>
      </c>
    </row>
    <row r="99" spans="2:65" s="102" customFormat="1" ht="27" customHeight="1" x14ac:dyDescent="0.3">
      <c r="B99" s="103"/>
      <c r="C99" s="159" t="s">
        <v>175</v>
      </c>
      <c r="D99" s="159" t="s">
        <v>145</v>
      </c>
      <c r="E99" s="160" t="s">
        <v>176</v>
      </c>
      <c r="F99" s="161" t="s">
        <v>177</v>
      </c>
      <c r="G99" s="162" t="s">
        <v>148</v>
      </c>
      <c r="H99" s="163">
        <v>1</v>
      </c>
      <c r="I99" s="171"/>
      <c r="J99" s="164">
        <f>ROUND($I$99*$H$99,2)</f>
        <v>0</v>
      </c>
      <c r="K99" s="161"/>
      <c r="L99" s="103"/>
      <c r="M99" s="165"/>
      <c r="N99" s="179" t="s">
        <v>42</v>
      </c>
      <c r="O99" s="180">
        <v>0</v>
      </c>
      <c r="P99" s="180">
        <f>$O$99*$H$99</f>
        <v>0</v>
      </c>
      <c r="Q99" s="180">
        <v>0</v>
      </c>
      <c r="R99" s="180">
        <f>$Q$99*$H$99</f>
        <v>0</v>
      </c>
      <c r="S99" s="180">
        <v>0</v>
      </c>
      <c r="T99" s="181">
        <f>$S$99*$H$99</f>
        <v>0</v>
      </c>
      <c r="AR99" s="99" t="s">
        <v>149</v>
      </c>
      <c r="AT99" s="99" t="s">
        <v>145</v>
      </c>
      <c r="AU99" s="99" t="s">
        <v>79</v>
      </c>
      <c r="AY99" s="102" t="s">
        <v>142</v>
      </c>
      <c r="BE99" s="169">
        <f>IF($N$99="základní",$J$99,0)</f>
        <v>0</v>
      </c>
      <c r="BF99" s="169">
        <f>IF($N$99="snížená",$J$99,0)</f>
        <v>0</v>
      </c>
      <c r="BG99" s="169">
        <f>IF($N$99="zákl. přenesená",$J$99,0)</f>
        <v>0</v>
      </c>
      <c r="BH99" s="169">
        <f>IF($N$99="sníž. přenesená",$J$99,0)</f>
        <v>0</v>
      </c>
      <c r="BI99" s="169">
        <f>IF($N$99="nulová",$J$99,0)</f>
        <v>0</v>
      </c>
      <c r="BJ99" s="99" t="s">
        <v>77</v>
      </c>
      <c r="BK99" s="169">
        <f>ROUND($I$99*$H$99,2)</f>
        <v>0</v>
      </c>
      <c r="BL99" s="99" t="s">
        <v>149</v>
      </c>
      <c r="BM99" s="99" t="s">
        <v>178</v>
      </c>
    </row>
    <row r="100" spans="2:65" s="102" customFormat="1" ht="27" customHeight="1" x14ac:dyDescent="0.3">
      <c r="B100" s="103"/>
      <c r="C100" s="162" t="s">
        <v>149</v>
      </c>
      <c r="D100" s="162" t="s">
        <v>145</v>
      </c>
      <c r="E100" s="160" t="s">
        <v>179</v>
      </c>
      <c r="F100" s="161" t="s">
        <v>180</v>
      </c>
      <c r="G100" s="162" t="s">
        <v>148</v>
      </c>
      <c r="H100" s="163">
        <v>1</v>
      </c>
      <c r="I100" s="171"/>
      <c r="J100" s="164">
        <f>ROUND($I$100*$H$100,2)</f>
        <v>0</v>
      </c>
      <c r="K100" s="161"/>
      <c r="L100" s="103"/>
      <c r="M100" s="165"/>
      <c r="N100" s="179" t="s">
        <v>42</v>
      </c>
      <c r="O100" s="180">
        <v>0</v>
      </c>
      <c r="P100" s="180">
        <f>$O$100*$H$100</f>
        <v>0</v>
      </c>
      <c r="Q100" s="180">
        <v>0</v>
      </c>
      <c r="R100" s="180">
        <f>$Q$100*$H$100</f>
        <v>0</v>
      </c>
      <c r="S100" s="180">
        <v>0</v>
      </c>
      <c r="T100" s="181">
        <f>$S$100*$H$100</f>
        <v>0</v>
      </c>
      <c r="AR100" s="99" t="s">
        <v>149</v>
      </c>
      <c r="AT100" s="99" t="s">
        <v>145</v>
      </c>
      <c r="AU100" s="99" t="s">
        <v>79</v>
      </c>
      <c r="AY100" s="99" t="s">
        <v>142</v>
      </c>
      <c r="BE100" s="169">
        <f>IF($N$100="základní",$J$100,0)</f>
        <v>0</v>
      </c>
      <c r="BF100" s="169">
        <f>IF($N$100="snížená",$J$100,0)</f>
        <v>0</v>
      </c>
      <c r="BG100" s="169">
        <f>IF($N$100="zákl. přenesená",$J$100,0)</f>
        <v>0</v>
      </c>
      <c r="BH100" s="169">
        <f>IF($N$100="sníž. přenesená",$J$100,0)</f>
        <v>0</v>
      </c>
      <c r="BI100" s="169">
        <f>IF($N$100="nulová",$J$100,0)</f>
        <v>0</v>
      </c>
      <c r="BJ100" s="99" t="s">
        <v>77</v>
      </c>
      <c r="BK100" s="169">
        <f>ROUND($I$100*$H$100,2)</f>
        <v>0</v>
      </c>
      <c r="BL100" s="99" t="s">
        <v>149</v>
      </c>
      <c r="BM100" s="99" t="s">
        <v>181</v>
      </c>
    </row>
    <row r="101" spans="2:65" s="102" customFormat="1" ht="15.75" customHeight="1" x14ac:dyDescent="0.3">
      <c r="B101" s="103"/>
      <c r="C101" s="162" t="s">
        <v>141</v>
      </c>
      <c r="D101" s="162" t="s">
        <v>145</v>
      </c>
      <c r="E101" s="160" t="s">
        <v>182</v>
      </c>
      <c r="F101" s="161" t="s">
        <v>183</v>
      </c>
      <c r="G101" s="162" t="s">
        <v>148</v>
      </c>
      <c r="H101" s="163">
        <v>1</v>
      </c>
      <c r="I101" s="171"/>
      <c r="J101" s="164">
        <f>ROUND($I$101*$H$101,2)</f>
        <v>0</v>
      </c>
      <c r="K101" s="161"/>
      <c r="L101" s="103"/>
      <c r="M101" s="165"/>
      <c r="N101" s="179" t="s">
        <v>42</v>
      </c>
      <c r="O101" s="180">
        <v>0</v>
      </c>
      <c r="P101" s="180">
        <f>$O$101*$H$101</f>
        <v>0</v>
      </c>
      <c r="Q101" s="180">
        <v>0</v>
      </c>
      <c r="R101" s="180">
        <f>$Q$101*$H$101</f>
        <v>0</v>
      </c>
      <c r="S101" s="180">
        <v>0</v>
      </c>
      <c r="T101" s="181">
        <f>$S$101*$H$101</f>
        <v>0</v>
      </c>
      <c r="AR101" s="99" t="s">
        <v>149</v>
      </c>
      <c r="AT101" s="99" t="s">
        <v>145</v>
      </c>
      <c r="AU101" s="99" t="s">
        <v>79</v>
      </c>
      <c r="AY101" s="99" t="s">
        <v>142</v>
      </c>
      <c r="BE101" s="169">
        <f>IF($N$101="základní",$J$101,0)</f>
        <v>0</v>
      </c>
      <c r="BF101" s="169">
        <f>IF($N$101="snížená",$J$101,0)</f>
        <v>0</v>
      </c>
      <c r="BG101" s="169">
        <f>IF($N$101="zákl. přenesená",$J$101,0)</f>
        <v>0</v>
      </c>
      <c r="BH101" s="169">
        <f>IF($N$101="sníž. přenesená",$J$101,0)</f>
        <v>0</v>
      </c>
      <c r="BI101" s="169">
        <f>IF($N$101="nulová",$J$101,0)</f>
        <v>0</v>
      </c>
      <c r="BJ101" s="99" t="s">
        <v>77</v>
      </c>
      <c r="BK101" s="169">
        <f>ROUND($I$101*$H$101,2)</f>
        <v>0</v>
      </c>
      <c r="BL101" s="99" t="s">
        <v>149</v>
      </c>
      <c r="BM101" s="99" t="s">
        <v>184</v>
      </c>
    </row>
    <row r="102" spans="2:65" s="102" customFormat="1" ht="27" customHeight="1" x14ac:dyDescent="0.3">
      <c r="B102" s="103"/>
      <c r="C102" s="162" t="s">
        <v>185</v>
      </c>
      <c r="D102" s="162" t="s">
        <v>145</v>
      </c>
      <c r="E102" s="160" t="s">
        <v>186</v>
      </c>
      <c r="F102" s="161" t="s">
        <v>187</v>
      </c>
      <c r="G102" s="162" t="s">
        <v>148</v>
      </c>
      <c r="H102" s="163">
        <v>1</v>
      </c>
      <c r="I102" s="171"/>
      <c r="J102" s="164">
        <f>ROUND($I$102*$H$102,2)</f>
        <v>0</v>
      </c>
      <c r="K102" s="161"/>
      <c r="L102" s="103"/>
      <c r="M102" s="165"/>
      <c r="N102" s="179" t="s">
        <v>42</v>
      </c>
      <c r="O102" s="180">
        <v>0</v>
      </c>
      <c r="P102" s="180">
        <f>$O$102*$H$102</f>
        <v>0</v>
      </c>
      <c r="Q102" s="180">
        <v>0</v>
      </c>
      <c r="R102" s="180">
        <f>$Q$102*$H$102</f>
        <v>0</v>
      </c>
      <c r="S102" s="180">
        <v>0</v>
      </c>
      <c r="T102" s="181">
        <f>$S$102*$H$102</f>
        <v>0</v>
      </c>
      <c r="AR102" s="99" t="s">
        <v>149</v>
      </c>
      <c r="AT102" s="99" t="s">
        <v>145</v>
      </c>
      <c r="AU102" s="99" t="s">
        <v>79</v>
      </c>
      <c r="AY102" s="99" t="s">
        <v>142</v>
      </c>
      <c r="BE102" s="169">
        <f>IF($N$102="základní",$J$102,0)</f>
        <v>0</v>
      </c>
      <c r="BF102" s="169">
        <f>IF($N$102="snížená",$J$102,0)</f>
        <v>0</v>
      </c>
      <c r="BG102" s="169">
        <f>IF($N$102="zákl. přenesená",$J$102,0)</f>
        <v>0</v>
      </c>
      <c r="BH102" s="169">
        <f>IF($N$102="sníž. přenesená",$J$102,0)</f>
        <v>0</v>
      </c>
      <c r="BI102" s="169">
        <f>IF($N$102="nulová",$J$102,0)</f>
        <v>0</v>
      </c>
      <c r="BJ102" s="99" t="s">
        <v>77</v>
      </c>
      <c r="BK102" s="169">
        <f>ROUND($I$102*$H$102,2)</f>
        <v>0</v>
      </c>
      <c r="BL102" s="99" t="s">
        <v>149</v>
      </c>
      <c r="BM102" s="99" t="s">
        <v>188</v>
      </c>
    </row>
    <row r="103" spans="2:65" s="102" customFormat="1" ht="15.75" customHeight="1" x14ac:dyDescent="0.3">
      <c r="B103" s="182"/>
      <c r="D103" s="183" t="s">
        <v>156</v>
      </c>
      <c r="E103" s="184"/>
      <c r="F103" s="184" t="s">
        <v>189</v>
      </c>
      <c r="H103" s="185"/>
      <c r="L103" s="182"/>
      <c r="M103" s="186"/>
      <c r="T103" s="187"/>
      <c r="AT103" s="185" t="s">
        <v>156</v>
      </c>
      <c r="AU103" s="185" t="s">
        <v>79</v>
      </c>
      <c r="AV103" s="185" t="s">
        <v>77</v>
      </c>
      <c r="AW103" s="185" t="s">
        <v>121</v>
      </c>
      <c r="AX103" s="185" t="s">
        <v>71</v>
      </c>
      <c r="AY103" s="185" t="s">
        <v>142</v>
      </c>
    </row>
    <row r="104" spans="2:65" s="102" customFormat="1" ht="27" customHeight="1" x14ac:dyDescent="0.3">
      <c r="B104" s="182"/>
      <c r="D104" s="189" t="s">
        <v>156</v>
      </c>
      <c r="E104" s="185"/>
      <c r="F104" s="184" t="s">
        <v>190</v>
      </c>
      <c r="H104" s="185"/>
      <c r="L104" s="182"/>
      <c r="M104" s="186"/>
      <c r="T104" s="187"/>
      <c r="AT104" s="185" t="s">
        <v>156</v>
      </c>
      <c r="AU104" s="185" t="s">
        <v>79</v>
      </c>
      <c r="AV104" s="185" t="s">
        <v>77</v>
      </c>
      <c r="AW104" s="185" t="s">
        <v>121</v>
      </c>
      <c r="AX104" s="185" t="s">
        <v>71</v>
      </c>
      <c r="AY104" s="185" t="s">
        <v>142</v>
      </c>
    </row>
    <row r="105" spans="2:65" s="102" customFormat="1" ht="15.75" customHeight="1" x14ac:dyDescent="0.3">
      <c r="B105" s="188"/>
      <c r="D105" s="189" t="s">
        <v>156</v>
      </c>
      <c r="E105" s="190"/>
      <c r="F105" s="191" t="s">
        <v>166</v>
      </c>
      <c r="H105" s="192">
        <v>1</v>
      </c>
      <c r="L105" s="188"/>
      <c r="M105" s="193"/>
      <c r="T105" s="194"/>
      <c r="AT105" s="190" t="s">
        <v>156</v>
      </c>
      <c r="AU105" s="190" t="s">
        <v>79</v>
      </c>
      <c r="AV105" s="190" t="s">
        <v>79</v>
      </c>
      <c r="AW105" s="190" t="s">
        <v>121</v>
      </c>
      <c r="AX105" s="190" t="s">
        <v>71</v>
      </c>
      <c r="AY105" s="190" t="s">
        <v>142</v>
      </c>
    </row>
    <row r="106" spans="2:65" s="102" customFormat="1" ht="15.75" customHeight="1" x14ac:dyDescent="0.3">
      <c r="B106" s="195"/>
      <c r="D106" s="189" t="s">
        <v>156</v>
      </c>
      <c r="E106" s="196"/>
      <c r="F106" s="197" t="s">
        <v>167</v>
      </c>
      <c r="H106" s="198">
        <v>1</v>
      </c>
      <c r="L106" s="195"/>
      <c r="M106" s="199"/>
      <c r="T106" s="200"/>
      <c r="AT106" s="196" t="s">
        <v>156</v>
      </c>
      <c r="AU106" s="196" t="s">
        <v>79</v>
      </c>
      <c r="AV106" s="196" t="s">
        <v>149</v>
      </c>
      <c r="AW106" s="196" t="s">
        <v>121</v>
      </c>
      <c r="AX106" s="196" t="s">
        <v>77</v>
      </c>
      <c r="AY106" s="196" t="s">
        <v>142</v>
      </c>
    </row>
    <row r="107" spans="2:65" s="102" customFormat="1" ht="27" customHeight="1" x14ac:dyDescent="0.3">
      <c r="B107" s="103"/>
      <c r="C107" s="159" t="s">
        <v>191</v>
      </c>
      <c r="D107" s="159" t="s">
        <v>145</v>
      </c>
      <c r="E107" s="160" t="s">
        <v>192</v>
      </c>
      <c r="F107" s="161" t="s">
        <v>193</v>
      </c>
      <c r="G107" s="162" t="s">
        <v>148</v>
      </c>
      <c r="H107" s="163">
        <v>1</v>
      </c>
      <c r="I107" s="171"/>
      <c r="J107" s="164">
        <f>ROUND($I$107*$H$107,2)</f>
        <v>0</v>
      </c>
      <c r="K107" s="161"/>
      <c r="L107" s="103"/>
      <c r="M107" s="165"/>
      <c r="N107" s="179" t="s">
        <v>42</v>
      </c>
      <c r="O107" s="180">
        <v>0</v>
      </c>
      <c r="P107" s="180">
        <f>$O$107*$H$107</f>
        <v>0</v>
      </c>
      <c r="Q107" s="180">
        <v>0</v>
      </c>
      <c r="R107" s="180">
        <f>$Q$107*$H$107</f>
        <v>0</v>
      </c>
      <c r="S107" s="180">
        <v>0</v>
      </c>
      <c r="T107" s="181">
        <f>$S$107*$H$107</f>
        <v>0</v>
      </c>
      <c r="AR107" s="99" t="s">
        <v>149</v>
      </c>
      <c r="AT107" s="99" t="s">
        <v>145</v>
      </c>
      <c r="AU107" s="99" t="s">
        <v>79</v>
      </c>
      <c r="AY107" s="102" t="s">
        <v>142</v>
      </c>
      <c r="BE107" s="169">
        <f>IF($N$107="základní",$J$107,0)</f>
        <v>0</v>
      </c>
      <c r="BF107" s="169">
        <f>IF($N$107="snížená",$J$107,0)</f>
        <v>0</v>
      </c>
      <c r="BG107" s="169">
        <f>IF($N$107="zákl. přenesená",$J$107,0)</f>
        <v>0</v>
      </c>
      <c r="BH107" s="169">
        <f>IF($N$107="sníž. přenesená",$J$107,0)</f>
        <v>0</v>
      </c>
      <c r="BI107" s="169">
        <f>IF($N$107="nulová",$J$107,0)</f>
        <v>0</v>
      </c>
      <c r="BJ107" s="99" t="s">
        <v>77</v>
      </c>
      <c r="BK107" s="169">
        <f>ROUND($I$107*$H$107,2)</f>
        <v>0</v>
      </c>
      <c r="BL107" s="99" t="s">
        <v>149</v>
      </c>
      <c r="BM107" s="99" t="s">
        <v>194</v>
      </c>
    </row>
    <row r="108" spans="2:65" s="102" customFormat="1" ht="15.75" customHeight="1" x14ac:dyDescent="0.3">
      <c r="B108" s="103"/>
      <c r="C108" s="162" t="s">
        <v>195</v>
      </c>
      <c r="D108" s="162" t="s">
        <v>145</v>
      </c>
      <c r="E108" s="160" t="s">
        <v>196</v>
      </c>
      <c r="F108" s="161" t="s">
        <v>197</v>
      </c>
      <c r="G108" s="162" t="s">
        <v>148</v>
      </c>
      <c r="H108" s="163">
        <v>1</v>
      </c>
      <c r="I108" s="171"/>
      <c r="J108" s="164">
        <f>ROUND($I$108*$H$108,2)</f>
        <v>0</v>
      </c>
      <c r="K108" s="161"/>
      <c r="L108" s="103"/>
      <c r="M108" s="165"/>
      <c r="N108" s="179" t="s">
        <v>42</v>
      </c>
      <c r="O108" s="180">
        <v>0</v>
      </c>
      <c r="P108" s="180">
        <f>$O$108*$H$108</f>
        <v>0</v>
      </c>
      <c r="Q108" s="180">
        <v>0</v>
      </c>
      <c r="R108" s="180">
        <f>$Q$108*$H$108</f>
        <v>0</v>
      </c>
      <c r="S108" s="180">
        <v>0</v>
      </c>
      <c r="T108" s="181">
        <f>$S$108*$H$108</f>
        <v>0</v>
      </c>
      <c r="AR108" s="99" t="s">
        <v>149</v>
      </c>
      <c r="AT108" s="99" t="s">
        <v>145</v>
      </c>
      <c r="AU108" s="99" t="s">
        <v>79</v>
      </c>
      <c r="AY108" s="99" t="s">
        <v>142</v>
      </c>
      <c r="BE108" s="169">
        <f>IF($N$108="základní",$J$108,0)</f>
        <v>0</v>
      </c>
      <c r="BF108" s="169">
        <f>IF($N$108="snížená",$J$108,0)</f>
        <v>0</v>
      </c>
      <c r="BG108" s="169">
        <f>IF($N$108="zákl. přenesená",$J$108,0)</f>
        <v>0</v>
      </c>
      <c r="BH108" s="169">
        <f>IF($N$108="sníž. přenesená",$J$108,0)</f>
        <v>0</v>
      </c>
      <c r="BI108" s="169">
        <f>IF($N$108="nulová",$J$108,0)</f>
        <v>0</v>
      </c>
      <c r="BJ108" s="99" t="s">
        <v>77</v>
      </c>
      <c r="BK108" s="169">
        <f>ROUND($I$108*$H$108,2)</f>
        <v>0</v>
      </c>
      <c r="BL108" s="99" t="s">
        <v>149</v>
      </c>
      <c r="BM108" s="99" t="s">
        <v>198</v>
      </c>
    </row>
    <row r="109" spans="2:65" s="102" customFormat="1" ht="27" customHeight="1" x14ac:dyDescent="0.3">
      <c r="B109" s="103"/>
      <c r="C109" s="162" t="s">
        <v>199</v>
      </c>
      <c r="D109" s="162" t="s">
        <v>145</v>
      </c>
      <c r="E109" s="160" t="s">
        <v>200</v>
      </c>
      <c r="F109" s="161" t="s">
        <v>201</v>
      </c>
      <c r="G109" s="162" t="s">
        <v>148</v>
      </c>
      <c r="H109" s="163">
        <v>1</v>
      </c>
      <c r="I109" s="171"/>
      <c r="J109" s="164">
        <f>ROUND($I$109*$H$109,2)</f>
        <v>0</v>
      </c>
      <c r="K109" s="161"/>
      <c r="L109" s="103"/>
      <c r="M109" s="165"/>
      <c r="N109" s="179" t="s">
        <v>42</v>
      </c>
      <c r="O109" s="180">
        <v>0</v>
      </c>
      <c r="P109" s="180">
        <f>$O$109*$H$109</f>
        <v>0</v>
      </c>
      <c r="Q109" s="180">
        <v>0</v>
      </c>
      <c r="R109" s="180">
        <f>$Q$109*$H$109</f>
        <v>0</v>
      </c>
      <c r="S109" s="180">
        <v>0</v>
      </c>
      <c r="T109" s="181">
        <f>$S$109*$H$109</f>
        <v>0</v>
      </c>
      <c r="AR109" s="99" t="s">
        <v>149</v>
      </c>
      <c r="AT109" s="99" t="s">
        <v>145</v>
      </c>
      <c r="AU109" s="99" t="s">
        <v>79</v>
      </c>
      <c r="AY109" s="99" t="s">
        <v>142</v>
      </c>
      <c r="BE109" s="169">
        <f>IF($N$109="základní",$J$109,0)</f>
        <v>0</v>
      </c>
      <c r="BF109" s="169">
        <f>IF($N$109="snížená",$J$109,0)</f>
        <v>0</v>
      </c>
      <c r="BG109" s="169">
        <f>IF($N$109="zákl. přenesená",$J$109,0)</f>
        <v>0</v>
      </c>
      <c r="BH109" s="169">
        <f>IF($N$109="sníž. přenesená",$J$109,0)</f>
        <v>0</v>
      </c>
      <c r="BI109" s="169">
        <f>IF($N$109="nulová",$J$109,0)</f>
        <v>0</v>
      </c>
      <c r="BJ109" s="99" t="s">
        <v>77</v>
      </c>
      <c r="BK109" s="169">
        <f>ROUND($I$109*$H$109,2)</f>
        <v>0</v>
      </c>
      <c r="BL109" s="99" t="s">
        <v>149</v>
      </c>
      <c r="BM109" s="99" t="s">
        <v>202</v>
      </c>
    </row>
    <row r="110" spans="2:65" s="102" customFormat="1" ht="27" customHeight="1" x14ac:dyDescent="0.3">
      <c r="B110" s="103"/>
      <c r="C110" s="162" t="s">
        <v>203</v>
      </c>
      <c r="D110" s="162" t="s">
        <v>145</v>
      </c>
      <c r="E110" s="160" t="s">
        <v>204</v>
      </c>
      <c r="F110" s="161" t="s">
        <v>205</v>
      </c>
      <c r="G110" s="162" t="s">
        <v>148</v>
      </c>
      <c r="H110" s="163">
        <v>1</v>
      </c>
      <c r="I110" s="171"/>
      <c r="J110" s="164">
        <f>ROUND($I$110*$H$110,2)</f>
        <v>0</v>
      </c>
      <c r="K110" s="161"/>
      <c r="L110" s="103"/>
      <c r="M110" s="165"/>
      <c r="N110" s="179" t="s">
        <v>42</v>
      </c>
      <c r="O110" s="180">
        <v>0</v>
      </c>
      <c r="P110" s="180">
        <f>$O$110*$H$110</f>
        <v>0</v>
      </c>
      <c r="Q110" s="180">
        <v>0</v>
      </c>
      <c r="R110" s="180">
        <f>$Q$110*$H$110</f>
        <v>0</v>
      </c>
      <c r="S110" s="180">
        <v>0</v>
      </c>
      <c r="T110" s="181">
        <f>$S$110*$H$110</f>
        <v>0</v>
      </c>
      <c r="AR110" s="99" t="s">
        <v>149</v>
      </c>
      <c r="AT110" s="99" t="s">
        <v>145</v>
      </c>
      <c r="AU110" s="99" t="s">
        <v>79</v>
      </c>
      <c r="AY110" s="99" t="s">
        <v>142</v>
      </c>
      <c r="BE110" s="169">
        <f>IF($N$110="základní",$J$110,0)</f>
        <v>0</v>
      </c>
      <c r="BF110" s="169">
        <f>IF($N$110="snížená",$J$110,0)</f>
        <v>0</v>
      </c>
      <c r="BG110" s="169">
        <f>IF($N$110="zákl. přenesená",$J$110,0)</f>
        <v>0</v>
      </c>
      <c r="BH110" s="169">
        <f>IF($N$110="sníž. přenesená",$J$110,0)</f>
        <v>0</v>
      </c>
      <c r="BI110" s="169">
        <f>IF($N$110="nulová",$J$110,0)</f>
        <v>0</v>
      </c>
      <c r="BJ110" s="99" t="s">
        <v>77</v>
      </c>
      <c r="BK110" s="169">
        <f>ROUND($I$110*$H$110,2)</f>
        <v>0</v>
      </c>
      <c r="BL110" s="99" t="s">
        <v>149</v>
      </c>
      <c r="BM110" s="99" t="s">
        <v>206</v>
      </c>
    </row>
    <row r="111" spans="2:65" s="102" customFormat="1" ht="27" customHeight="1" x14ac:dyDescent="0.3">
      <c r="B111" s="103"/>
      <c r="C111" s="162" t="s">
        <v>207</v>
      </c>
      <c r="D111" s="162" t="s">
        <v>145</v>
      </c>
      <c r="E111" s="160" t="s">
        <v>208</v>
      </c>
      <c r="F111" s="161" t="s">
        <v>209</v>
      </c>
      <c r="G111" s="162" t="s">
        <v>148</v>
      </c>
      <c r="H111" s="163">
        <v>1</v>
      </c>
      <c r="I111" s="171"/>
      <c r="J111" s="164">
        <f>ROUND($I$111*$H$111,2)</f>
        <v>0</v>
      </c>
      <c r="K111" s="161"/>
      <c r="L111" s="103"/>
      <c r="M111" s="165"/>
      <c r="N111" s="179" t="s">
        <v>42</v>
      </c>
      <c r="O111" s="180">
        <v>0</v>
      </c>
      <c r="P111" s="180">
        <f>$O$111*$H$111</f>
        <v>0</v>
      </c>
      <c r="Q111" s="180">
        <v>0</v>
      </c>
      <c r="R111" s="180">
        <f>$Q$111*$H$111</f>
        <v>0</v>
      </c>
      <c r="S111" s="180">
        <v>0</v>
      </c>
      <c r="T111" s="181">
        <f>$S$111*$H$111</f>
        <v>0</v>
      </c>
      <c r="AR111" s="99" t="s">
        <v>149</v>
      </c>
      <c r="AT111" s="99" t="s">
        <v>145</v>
      </c>
      <c r="AU111" s="99" t="s">
        <v>79</v>
      </c>
      <c r="AY111" s="99" t="s">
        <v>142</v>
      </c>
      <c r="BE111" s="169">
        <f>IF($N$111="základní",$J$111,0)</f>
        <v>0</v>
      </c>
      <c r="BF111" s="169">
        <f>IF($N$111="snížená",$J$111,0)</f>
        <v>0</v>
      </c>
      <c r="BG111" s="169">
        <f>IF($N$111="zákl. přenesená",$J$111,0)</f>
        <v>0</v>
      </c>
      <c r="BH111" s="169">
        <f>IF($N$111="sníž. přenesená",$J$111,0)</f>
        <v>0</v>
      </c>
      <c r="BI111" s="169">
        <f>IF($N$111="nulová",$J$111,0)</f>
        <v>0</v>
      </c>
      <c r="BJ111" s="99" t="s">
        <v>77</v>
      </c>
      <c r="BK111" s="169">
        <f>ROUND($I$111*$H$111,2)</f>
        <v>0</v>
      </c>
      <c r="BL111" s="99" t="s">
        <v>149</v>
      </c>
      <c r="BM111" s="99" t="s">
        <v>210</v>
      </c>
    </row>
    <row r="112" spans="2:65" s="102" customFormat="1" ht="15.75" customHeight="1" x14ac:dyDescent="0.3">
      <c r="B112" s="103"/>
      <c r="C112" s="162" t="s">
        <v>211</v>
      </c>
      <c r="D112" s="162" t="s">
        <v>145</v>
      </c>
      <c r="E112" s="160" t="s">
        <v>212</v>
      </c>
      <c r="F112" s="161" t="s">
        <v>213</v>
      </c>
      <c r="G112" s="162" t="s">
        <v>148</v>
      </c>
      <c r="H112" s="163">
        <v>1</v>
      </c>
      <c r="I112" s="171"/>
      <c r="J112" s="164">
        <f>ROUND($I$112*$H$112,2)</f>
        <v>0</v>
      </c>
      <c r="K112" s="161"/>
      <c r="L112" s="103"/>
      <c r="M112" s="165"/>
      <c r="N112" s="179" t="s">
        <v>42</v>
      </c>
      <c r="O112" s="180">
        <v>0</v>
      </c>
      <c r="P112" s="180">
        <f>$O$112*$H$112</f>
        <v>0</v>
      </c>
      <c r="Q112" s="180">
        <v>0</v>
      </c>
      <c r="R112" s="180">
        <f>$Q$112*$H$112</f>
        <v>0</v>
      </c>
      <c r="S112" s="180">
        <v>0</v>
      </c>
      <c r="T112" s="181">
        <f>$S$112*$H$112</f>
        <v>0</v>
      </c>
      <c r="AR112" s="99" t="s">
        <v>149</v>
      </c>
      <c r="AT112" s="99" t="s">
        <v>145</v>
      </c>
      <c r="AU112" s="99" t="s">
        <v>79</v>
      </c>
      <c r="AY112" s="99" t="s">
        <v>142</v>
      </c>
      <c r="BE112" s="169">
        <f>IF($N$112="základní",$J$112,0)</f>
        <v>0</v>
      </c>
      <c r="BF112" s="169">
        <f>IF($N$112="snížená",$J$112,0)</f>
        <v>0</v>
      </c>
      <c r="BG112" s="169">
        <f>IF($N$112="zákl. přenesená",$J$112,0)</f>
        <v>0</v>
      </c>
      <c r="BH112" s="169">
        <f>IF($N$112="sníž. přenesená",$J$112,0)</f>
        <v>0</v>
      </c>
      <c r="BI112" s="169">
        <f>IF($N$112="nulová",$J$112,0)</f>
        <v>0</v>
      </c>
      <c r="BJ112" s="99" t="s">
        <v>77</v>
      </c>
      <c r="BK112" s="169">
        <f>ROUND($I$112*$H$112,2)</f>
        <v>0</v>
      </c>
      <c r="BL112" s="99" t="s">
        <v>149</v>
      </c>
      <c r="BM112" s="99" t="s">
        <v>214</v>
      </c>
    </row>
    <row r="113" spans="2:65" s="102" customFormat="1" ht="39" customHeight="1" x14ac:dyDescent="0.3">
      <c r="B113" s="103"/>
      <c r="C113" s="162" t="s">
        <v>215</v>
      </c>
      <c r="D113" s="162" t="s">
        <v>145</v>
      </c>
      <c r="E113" s="160" t="s">
        <v>216</v>
      </c>
      <c r="F113" s="161" t="s">
        <v>217</v>
      </c>
      <c r="G113" s="162" t="s">
        <v>148</v>
      </c>
      <c r="H113" s="163">
        <v>1</v>
      </c>
      <c r="I113" s="171"/>
      <c r="J113" s="164">
        <f>ROUND($I$113*$H$113,2)</f>
        <v>0</v>
      </c>
      <c r="K113" s="161"/>
      <c r="L113" s="103"/>
      <c r="M113" s="165"/>
      <c r="N113" s="179" t="s">
        <v>42</v>
      </c>
      <c r="O113" s="180">
        <v>0</v>
      </c>
      <c r="P113" s="180">
        <f>$O$113*$H$113</f>
        <v>0</v>
      </c>
      <c r="Q113" s="180">
        <v>0</v>
      </c>
      <c r="R113" s="180">
        <f>$Q$113*$H$113</f>
        <v>0</v>
      </c>
      <c r="S113" s="180">
        <v>0</v>
      </c>
      <c r="T113" s="181">
        <f>$S$113*$H$113</f>
        <v>0</v>
      </c>
      <c r="AR113" s="99" t="s">
        <v>149</v>
      </c>
      <c r="AT113" s="99" t="s">
        <v>145</v>
      </c>
      <c r="AU113" s="99" t="s">
        <v>79</v>
      </c>
      <c r="AY113" s="99" t="s">
        <v>142</v>
      </c>
      <c r="BE113" s="169">
        <f>IF($N$113="základní",$J$113,0)</f>
        <v>0</v>
      </c>
      <c r="BF113" s="169">
        <f>IF($N$113="snížená",$J$113,0)</f>
        <v>0</v>
      </c>
      <c r="BG113" s="169">
        <f>IF($N$113="zákl. přenesená",$J$113,0)</f>
        <v>0</v>
      </c>
      <c r="BH113" s="169">
        <f>IF($N$113="sníž. přenesená",$J$113,0)</f>
        <v>0</v>
      </c>
      <c r="BI113" s="169">
        <f>IF($N$113="nulová",$J$113,0)</f>
        <v>0</v>
      </c>
      <c r="BJ113" s="99" t="s">
        <v>77</v>
      </c>
      <c r="BK113" s="169">
        <f>ROUND($I$113*$H$113,2)</f>
        <v>0</v>
      </c>
      <c r="BL113" s="99" t="s">
        <v>149</v>
      </c>
      <c r="BM113" s="99" t="s">
        <v>218</v>
      </c>
    </row>
    <row r="114" spans="2:65" s="102" customFormat="1" ht="39" customHeight="1" x14ac:dyDescent="0.3">
      <c r="B114" s="103"/>
      <c r="C114" s="162" t="s">
        <v>219</v>
      </c>
      <c r="D114" s="162" t="s">
        <v>145</v>
      </c>
      <c r="E114" s="160" t="s">
        <v>220</v>
      </c>
      <c r="F114" s="161" t="s">
        <v>221</v>
      </c>
      <c r="G114" s="162" t="s">
        <v>148</v>
      </c>
      <c r="H114" s="163">
        <v>1</v>
      </c>
      <c r="I114" s="171"/>
      <c r="J114" s="164">
        <f>ROUND($I$114*$H$114,2)</f>
        <v>0</v>
      </c>
      <c r="K114" s="161"/>
      <c r="L114" s="103"/>
      <c r="M114" s="165"/>
      <c r="N114" s="179" t="s">
        <v>42</v>
      </c>
      <c r="O114" s="180">
        <v>0</v>
      </c>
      <c r="P114" s="180">
        <f>$O$114*$H$114</f>
        <v>0</v>
      </c>
      <c r="Q114" s="180">
        <v>0</v>
      </c>
      <c r="R114" s="180">
        <f>$Q$114*$H$114</f>
        <v>0</v>
      </c>
      <c r="S114" s="180">
        <v>0</v>
      </c>
      <c r="T114" s="181">
        <f>$S$114*$H$114</f>
        <v>0</v>
      </c>
      <c r="AR114" s="99" t="s">
        <v>149</v>
      </c>
      <c r="AT114" s="99" t="s">
        <v>145</v>
      </c>
      <c r="AU114" s="99" t="s">
        <v>79</v>
      </c>
      <c r="AY114" s="99" t="s">
        <v>142</v>
      </c>
      <c r="BE114" s="169">
        <f>IF($N$114="základní",$J$114,0)</f>
        <v>0</v>
      </c>
      <c r="BF114" s="169">
        <f>IF($N$114="snížená",$J$114,0)</f>
        <v>0</v>
      </c>
      <c r="BG114" s="169">
        <f>IF($N$114="zákl. přenesená",$J$114,0)</f>
        <v>0</v>
      </c>
      <c r="BH114" s="169">
        <f>IF($N$114="sníž. přenesená",$J$114,0)</f>
        <v>0</v>
      </c>
      <c r="BI114" s="169">
        <f>IF($N$114="nulová",$J$114,0)</f>
        <v>0</v>
      </c>
      <c r="BJ114" s="99" t="s">
        <v>77</v>
      </c>
      <c r="BK114" s="169">
        <f>ROUND($I$114*$H$114,2)</f>
        <v>0</v>
      </c>
      <c r="BL114" s="99" t="s">
        <v>149</v>
      </c>
      <c r="BM114" s="99" t="s">
        <v>222</v>
      </c>
    </row>
    <row r="115" spans="2:65" s="102" customFormat="1" ht="27" customHeight="1" x14ac:dyDescent="0.3">
      <c r="B115" s="103"/>
      <c r="C115" s="162" t="s">
        <v>8</v>
      </c>
      <c r="D115" s="162" t="s">
        <v>145</v>
      </c>
      <c r="E115" s="160" t="s">
        <v>223</v>
      </c>
      <c r="F115" s="161" t="s">
        <v>224</v>
      </c>
      <c r="G115" s="162" t="s">
        <v>148</v>
      </c>
      <c r="H115" s="163">
        <v>1</v>
      </c>
      <c r="I115" s="171"/>
      <c r="J115" s="164">
        <f>ROUND($I$115*$H$115,2)</f>
        <v>0</v>
      </c>
      <c r="K115" s="161"/>
      <c r="L115" s="103"/>
      <c r="M115" s="165"/>
      <c r="N115" s="179" t="s">
        <v>42</v>
      </c>
      <c r="O115" s="180">
        <v>0</v>
      </c>
      <c r="P115" s="180">
        <f>$O$115*$H$115</f>
        <v>0</v>
      </c>
      <c r="Q115" s="180">
        <v>0</v>
      </c>
      <c r="R115" s="180">
        <f>$Q$115*$H$115</f>
        <v>0</v>
      </c>
      <c r="S115" s="180">
        <v>0</v>
      </c>
      <c r="T115" s="181">
        <f>$S$115*$H$115</f>
        <v>0</v>
      </c>
      <c r="AR115" s="99" t="s">
        <v>149</v>
      </c>
      <c r="AT115" s="99" t="s">
        <v>145</v>
      </c>
      <c r="AU115" s="99" t="s">
        <v>79</v>
      </c>
      <c r="AY115" s="99" t="s">
        <v>142</v>
      </c>
      <c r="BE115" s="169">
        <f>IF($N$115="základní",$J$115,0)</f>
        <v>0</v>
      </c>
      <c r="BF115" s="169">
        <f>IF($N$115="snížená",$J$115,0)</f>
        <v>0</v>
      </c>
      <c r="BG115" s="169">
        <f>IF($N$115="zákl. přenesená",$J$115,0)</f>
        <v>0</v>
      </c>
      <c r="BH115" s="169">
        <f>IF($N$115="sníž. přenesená",$J$115,0)</f>
        <v>0</v>
      </c>
      <c r="BI115" s="169">
        <f>IF($N$115="nulová",$J$115,0)</f>
        <v>0</v>
      </c>
      <c r="BJ115" s="99" t="s">
        <v>77</v>
      </c>
      <c r="BK115" s="169">
        <f>ROUND($I$115*$H$115,2)</f>
        <v>0</v>
      </c>
      <c r="BL115" s="99" t="s">
        <v>149</v>
      </c>
      <c r="BM115" s="99" t="s">
        <v>225</v>
      </c>
    </row>
    <row r="116" spans="2:65" s="102" customFormat="1" ht="27" customHeight="1" x14ac:dyDescent="0.3">
      <c r="B116" s="103"/>
      <c r="C116" s="162" t="s">
        <v>226</v>
      </c>
      <c r="D116" s="162" t="s">
        <v>145</v>
      </c>
      <c r="E116" s="160" t="s">
        <v>227</v>
      </c>
      <c r="F116" s="161" t="s">
        <v>228</v>
      </c>
      <c r="G116" s="162" t="s">
        <v>148</v>
      </c>
      <c r="H116" s="163">
        <v>1</v>
      </c>
      <c r="I116" s="171"/>
      <c r="J116" s="164">
        <f>ROUND($I$116*$H$116,2)</f>
        <v>0</v>
      </c>
      <c r="K116" s="161"/>
      <c r="L116" s="103"/>
      <c r="M116" s="165"/>
      <c r="N116" s="179" t="s">
        <v>42</v>
      </c>
      <c r="O116" s="180">
        <v>0</v>
      </c>
      <c r="P116" s="180">
        <f>$O$116*$H$116</f>
        <v>0</v>
      </c>
      <c r="Q116" s="180">
        <v>0</v>
      </c>
      <c r="R116" s="180">
        <f>$Q$116*$H$116</f>
        <v>0</v>
      </c>
      <c r="S116" s="180">
        <v>0</v>
      </c>
      <c r="T116" s="181">
        <f>$S$116*$H$116</f>
        <v>0</v>
      </c>
      <c r="AR116" s="99" t="s">
        <v>149</v>
      </c>
      <c r="AT116" s="99" t="s">
        <v>145</v>
      </c>
      <c r="AU116" s="99" t="s">
        <v>79</v>
      </c>
      <c r="AY116" s="99" t="s">
        <v>142</v>
      </c>
      <c r="BE116" s="169">
        <f>IF($N$116="základní",$J$116,0)</f>
        <v>0</v>
      </c>
      <c r="BF116" s="169">
        <f>IF($N$116="snížená",$J$116,0)</f>
        <v>0</v>
      </c>
      <c r="BG116" s="169">
        <f>IF($N$116="zákl. přenesená",$J$116,0)</f>
        <v>0</v>
      </c>
      <c r="BH116" s="169">
        <f>IF($N$116="sníž. přenesená",$J$116,0)</f>
        <v>0</v>
      </c>
      <c r="BI116" s="169">
        <f>IF($N$116="nulová",$J$116,0)</f>
        <v>0</v>
      </c>
      <c r="BJ116" s="99" t="s">
        <v>77</v>
      </c>
      <c r="BK116" s="169">
        <f>ROUND($I$116*$H$116,2)</f>
        <v>0</v>
      </c>
      <c r="BL116" s="99" t="s">
        <v>149</v>
      </c>
      <c r="BM116" s="99" t="s">
        <v>229</v>
      </c>
    </row>
    <row r="117" spans="2:65" s="102" customFormat="1" ht="15.75" customHeight="1" x14ac:dyDescent="0.3">
      <c r="B117" s="103"/>
      <c r="C117" s="162" t="s">
        <v>230</v>
      </c>
      <c r="D117" s="162" t="s">
        <v>145</v>
      </c>
      <c r="E117" s="160" t="s">
        <v>231</v>
      </c>
      <c r="F117" s="161" t="s">
        <v>232</v>
      </c>
      <c r="G117" s="162" t="s">
        <v>148</v>
      </c>
      <c r="H117" s="163">
        <v>1</v>
      </c>
      <c r="I117" s="171"/>
      <c r="J117" s="164">
        <f>ROUND($I$117*$H$117,2)</f>
        <v>0</v>
      </c>
      <c r="K117" s="161"/>
      <c r="L117" s="103"/>
      <c r="M117" s="165"/>
      <c r="N117" s="179" t="s">
        <v>42</v>
      </c>
      <c r="O117" s="180">
        <v>0</v>
      </c>
      <c r="P117" s="180">
        <f>$O$117*$H$117</f>
        <v>0</v>
      </c>
      <c r="Q117" s="180">
        <v>0</v>
      </c>
      <c r="R117" s="180">
        <f>$Q$117*$H$117</f>
        <v>0</v>
      </c>
      <c r="S117" s="180">
        <v>0</v>
      </c>
      <c r="T117" s="181">
        <f>$S$117*$H$117</f>
        <v>0</v>
      </c>
      <c r="AR117" s="99" t="s">
        <v>149</v>
      </c>
      <c r="AT117" s="99" t="s">
        <v>145</v>
      </c>
      <c r="AU117" s="99" t="s">
        <v>79</v>
      </c>
      <c r="AY117" s="99" t="s">
        <v>142</v>
      </c>
      <c r="BE117" s="169">
        <f>IF($N$117="základní",$J$117,0)</f>
        <v>0</v>
      </c>
      <c r="BF117" s="169">
        <f>IF($N$117="snížená",$J$117,0)</f>
        <v>0</v>
      </c>
      <c r="BG117" s="169">
        <f>IF($N$117="zákl. přenesená",$J$117,0)</f>
        <v>0</v>
      </c>
      <c r="BH117" s="169">
        <f>IF($N$117="sníž. přenesená",$J$117,0)</f>
        <v>0</v>
      </c>
      <c r="BI117" s="169">
        <f>IF($N$117="nulová",$J$117,0)</f>
        <v>0</v>
      </c>
      <c r="BJ117" s="99" t="s">
        <v>77</v>
      </c>
      <c r="BK117" s="169">
        <f>ROUND($I$117*$H$117,2)</f>
        <v>0</v>
      </c>
      <c r="BL117" s="99" t="s">
        <v>149</v>
      </c>
      <c r="BM117" s="99" t="s">
        <v>233</v>
      </c>
    </row>
    <row r="118" spans="2:65" s="102" customFormat="1" ht="27" customHeight="1" x14ac:dyDescent="0.3">
      <c r="B118" s="182"/>
      <c r="D118" s="183" t="s">
        <v>156</v>
      </c>
      <c r="E118" s="184"/>
      <c r="F118" s="184" t="s">
        <v>234</v>
      </c>
      <c r="H118" s="185"/>
      <c r="L118" s="182"/>
      <c r="M118" s="186"/>
      <c r="T118" s="187"/>
      <c r="AT118" s="185" t="s">
        <v>156</v>
      </c>
      <c r="AU118" s="185" t="s">
        <v>79</v>
      </c>
      <c r="AV118" s="185" t="s">
        <v>77</v>
      </c>
      <c r="AW118" s="185" t="s">
        <v>121</v>
      </c>
      <c r="AX118" s="185" t="s">
        <v>71</v>
      </c>
      <c r="AY118" s="185" t="s">
        <v>142</v>
      </c>
    </row>
    <row r="119" spans="2:65" s="102" customFormat="1" ht="27" customHeight="1" x14ac:dyDescent="0.3">
      <c r="B119" s="182"/>
      <c r="D119" s="189" t="s">
        <v>156</v>
      </c>
      <c r="E119" s="185"/>
      <c r="F119" s="184" t="s">
        <v>235</v>
      </c>
      <c r="H119" s="185"/>
      <c r="L119" s="182"/>
      <c r="M119" s="186"/>
      <c r="T119" s="187"/>
      <c r="AT119" s="185" t="s">
        <v>156</v>
      </c>
      <c r="AU119" s="185" t="s">
        <v>79</v>
      </c>
      <c r="AV119" s="185" t="s">
        <v>77</v>
      </c>
      <c r="AW119" s="185" t="s">
        <v>121</v>
      </c>
      <c r="AX119" s="185" t="s">
        <v>71</v>
      </c>
      <c r="AY119" s="185" t="s">
        <v>142</v>
      </c>
    </row>
    <row r="120" spans="2:65" s="102" customFormat="1" ht="27" customHeight="1" x14ac:dyDescent="0.3">
      <c r="B120" s="182"/>
      <c r="D120" s="189" t="s">
        <v>156</v>
      </c>
      <c r="E120" s="185"/>
      <c r="F120" s="184" t="s">
        <v>236</v>
      </c>
      <c r="H120" s="185"/>
      <c r="L120" s="182"/>
      <c r="M120" s="186"/>
      <c r="T120" s="187"/>
      <c r="AT120" s="185" t="s">
        <v>156</v>
      </c>
      <c r="AU120" s="185" t="s">
        <v>79</v>
      </c>
      <c r="AV120" s="185" t="s">
        <v>77</v>
      </c>
      <c r="AW120" s="185" t="s">
        <v>121</v>
      </c>
      <c r="AX120" s="185" t="s">
        <v>71</v>
      </c>
      <c r="AY120" s="185" t="s">
        <v>142</v>
      </c>
    </row>
    <row r="121" spans="2:65" s="102" customFormat="1" ht="15.75" customHeight="1" x14ac:dyDescent="0.3">
      <c r="B121" s="182"/>
      <c r="D121" s="189" t="s">
        <v>156</v>
      </c>
      <c r="E121" s="185"/>
      <c r="F121" s="184" t="s">
        <v>237</v>
      </c>
      <c r="H121" s="185"/>
      <c r="L121" s="182"/>
      <c r="M121" s="186"/>
      <c r="T121" s="187"/>
      <c r="AT121" s="185" t="s">
        <v>156</v>
      </c>
      <c r="AU121" s="185" t="s">
        <v>79</v>
      </c>
      <c r="AV121" s="185" t="s">
        <v>77</v>
      </c>
      <c r="AW121" s="185" t="s">
        <v>121</v>
      </c>
      <c r="AX121" s="185" t="s">
        <v>71</v>
      </c>
      <c r="AY121" s="185" t="s">
        <v>142</v>
      </c>
    </row>
    <row r="122" spans="2:65" s="102" customFormat="1" ht="15.75" customHeight="1" x14ac:dyDescent="0.3">
      <c r="B122" s="188"/>
      <c r="D122" s="189" t="s">
        <v>156</v>
      </c>
      <c r="E122" s="190"/>
      <c r="F122" s="191" t="s">
        <v>166</v>
      </c>
      <c r="H122" s="192">
        <v>1</v>
      </c>
      <c r="L122" s="188"/>
      <c r="M122" s="193"/>
      <c r="T122" s="194"/>
      <c r="AT122" s="190" t="s">
        <v>156</v>
      </c>
      <c r="AU122" s="190" t="s">
        <v>79</v>
      </c>
      <c r="AV122" s="190" t="s">
        <v>79</v>
      </c>
      <c r="AW122" s="190" t="s">
        <v>121</v>
      </c>
      <c r="AX122" s="190" t="s">
        <v>71</v>
      </c>
      <c r="AY122" s="190" t="s">
        <v>142</v>
      </c>
    </row>
    <row r="123" spans="2:65" s="102" customFormat="1" ht="15.75" customHeight="1" x14ac:dyDescent="0.3">
      <c r="B123" s="195"/>
      <c r="D123" s="189" t="s">
        <v>156</v>
      </c>
      <c r="E123" s="196"/>
      <c r="F123" s="197" t="s">
        <v>167</v>
      </c>
      <c r="H123" s="198">
        <v>1</v>
      </c>
      <c r="L123" s="195"/>
      <c r="M123" s="199"/>
      <c r="T123" s="200"/>
      <c r="AT123" s="196" t="s">
        <v>156</v>
      </c>
      <c r="AU123" s="196" t="s">
        <v>79</v>
      </c>
      <c r="AV123" s="196" t="s">
        <v>149</v>
      </c>
      <c r="AW123" s="196" t="s">
        <v>121</v>
      </c>
      <c r="AX123" s="196" t="s">
        <v>77</v>
      </c>
      <c r="AY123" s="196" t="s">
        <v>142</v>
      </c>
    </row>
    <row r="124" spans="2:65" s="102" customFormat="1" ht="39" customHeight="1" x14ac:dyDescent="0.3">
      <c r="B124" s="103"/>
      <c r="C124" s="159" t="s">
        <v>238</v>
      </c>
      <c r="D124" s="159" t="s">
        <v>145</v>
      </c>
      <c r="E124" s="160" t="s">
        <v>239</v>
      </c>
      <c r="F124" s="161" t="s">
        <v>240</v>
      </c>
      <c r="G124" s="162" t="s">
        <v>148</v>
      </c>
      <c r="H124" s="163">
        <v>1</v>
      </c>
      <c r="I124" s="171"/>
      <c r="J124" s="164">
        <f>ROUND($I$124*$H$124,2)</f>
        <v>0</v>
      </c>
      <c r="K124" s="161"/>
      <c r="L124" s="103"/>
      <c r="M124" s="165"/>
      <c r="N124" s="179" t="s">
        <v>42</v>
      </c>
      <c r="O124" s="180">
        <v>0</v>
      </c>
      <c r="P124" s="180">
        <f>$O$124*$H$124</f>
        <v>0</v>
      </c>
      <c r="Q124" s="180">
        <v>0</v>
      </c>
      <c r="R124" s="180">
        <f>$Q$124*$H$124</f>
        <v>0</v>
      </c>
      <c r="S124" s="180">
        <v>0</v>
      </c>
      <c r="T124" s="181">
        <f>$S$124*$H$124</f>
        <v>0</v>
      </c>
      <c r="AR124" s="99" t="s">
        <v>149</v>
      </c>
      <c r="AT124" s="99" t="s">
        <v>145</v>
      </c>
      <c r="AU124" s="99" t="s">
        <v>79</v>
      </c>
      <c r="AY124" s="102" t="s">
        <v>142</v>
      </c>
      <c r="BE124" s="169">
        <f>IF($N$124="základní",$J$124,0)</f>
        <v>0</v>
      </c>
      <c r="BF124" s="169">
        <f>IF($N$124="snížená",$J$124,0)</f>
        <v>0</v>
      </c>
      <c r="BG124" s="169">
        <f>IF($N$124="zákl. přenesená",$J$124,0)</f>
        <v>0</v>
      </c>
      <c r="BH124" s="169">
        <f>IF($N$124="sníž. přenesená",$J$124,0)</f>
        <v>0</v>
      </c>
      <c r="BI124" s="169">
        <f>IF($N$124="nulová",$J$124,0)</f>
        <v>0</v>
      </c>
      <c r="BJ124" s="99" t="s">
        <v>77</v>
      </c>
      <c r="BK124" s="169">
        <f>ROUND($I$124*$H$124,2)</f>
        <v>0</v>
      </c>
      <c r="BL124" s="99" t="s">
        <v>149</v>
      </c>
      <c r="BM124" s="99" t="s">
        <v>241</v>
      </c>
    </row>
    <row r="125" spans="2:65" s="102" customFormat="1" ht="27" customHeight="1" x14ac:dyDescent="0.3">
      <c r="B125" s="103"/>
      <c r="C125" s="162" t="s">
        <v>242</v>
      </c>
      <c r="D125" s="162" t="s">
        <v>145</v>
      </c>
      <c r="E125" s="160" t="s">
        <v>243</v>
      </c>
      <c r="F125" s="161" t="s">
        <v>244</v>
      </c>
      <c r="G125" s="162" t="s">
        <v>148</v>
      </c>
      <c r="H125" s="163">
        <v>1</v>
      </c>
      <c r="I125" s="171"/>
      <c r="J125" s="164">
        <f>ROUND($I$125*$H$125,2)</f>
        <v>0</v>
      </c>
      <c r="K125" s="161"/>
      <c r="L125" s="103"/>
      <c r="M125" s="165"/>
      <c r="N125" s="179" t="s">
        <v>42</v>
      </c>
      <c r="O125" s="180">
        <v>0</v>
      </c>
      <c r="P125" s="180">
        <f>$O$125*$H$125</f>
        <v>0</v>
      </c>
      <c r="Q125" s="180">
        <v>0</v>
      </c>
      <c r="R125" s="180">
        <f>$Q$125*$H$125</f>
        <v>0</v>
      </c>
      <c r="S125" s="180">
        <v>0</v>
      </c>
      <c r="T125" s="181">
        <f>$S$125*$H$125</f>
        <v>0</v>
      </c>
      <c r="AR125" s="99" t="s">
        <v>149</v>
      </c>
      <c r="AT125" s="99" t="s">
        <v>145</v>
      </c>
      <c r="AU125" s="99" t="s">
        <v>79</v>
      </c>
      <c r="AY125" s="99" t="s">
        <v>142</v>
      </c>
      <c r="BE125" s="169">
        <f>IF($N$125="základní",$J$125,0)</f>
        <v>0</v>
      </c>
      <c r="BF125" s="169">
        <f>IF($N$125="snížená",$J$125,0)</f>
        <v>0</v>
      </c>
      <c r="BG125" s="169">
        <f>IF($N$125="zákl. přenesená",$J$125,0)</f>
        <v>0</v>
      </c>
      <c r="BH125" s="169">
        <f>IF($N$125="sníž. přenesená",$J$125,0)</f>
        <v>0</v>
      </c>
      <c r="BI125" s="169">
        <f>IF($N$125="nulová",$J$125,0)</f>
        <v>0</v>
      </c>
      <c r="BJ125" s="99" t="s">
        <v>77</v>
      </c>
      <c r="BK125" s="169">
        <f>ROUND($I$125*$H$125,2)</f>
        <v>0</v>
      </c>
      <c r="BL125" s="99" t="s">
        <v>149</v>
      </c>
      <c r="BM125" s="99" t="s">
        <v>245</v>
      </c>
    </row>
    <row r="126" spans="2:65" s="102" customFormat="1" ht="15.75" customHeight="1" x14ac:dyDescent="0.3">
      <c r="B126" s="103"/>
      <c r="C126" s="162" t="s">
        <v>7</v>
      </c>
      <c r="D126" s="162" t="s">
        <v>145</v>
      </c>
      <c r="E126" s="160" t="s">
        <v>246</v>
      </c>
      <c r="F126" s="161" t="s">
        <v>247</v>
      </c>
      <c r="G126" s="162" t="s">
        <v>148</v>
      </c>
      <c r="H126" s="163">
        <v>1</v>
      </c>
      <c r="I126" s="171"/>
      <c r="J126" s="164">
        <f>ROUND($I$126*$H$126,2)</f>
        <v>0</v>
      </c>
      <c r="K126" s="161"/>
      <c r="L126" s="103"/>
      <c r="M126" s="165"/>
      <c r="N126" s="179" t="s">
        <v>42</v>
      </c>
      <c r="O126" s="180">
        <v>0</v>
      </c>
      <c r="P126" s="180">
        <f>$O$126*$H$126</f>
        <v>0</v>
      </c>
      <c r="Q126" s="180">
        <v>0</v>
      </c>
      <c r="R126" s="180">
        <f>$Q$126*$H$126</f>
        <v>0</v>
      </c>
      <c r="S126" s="180">
        <v>0</v>
      </c>
      <c r="T126" s="181">
        <f>$S$126*$H$126</f>
        <v>0</v>
      </c>
      <c r="AR126" s="99" t="s">
        <v>149</v>
      </c>
      <c r="AT126" s="99" t="s">
        <v>145</v>
      </c>
      <c r="AU126" s="99" t="s">
        <v>79</v>
      </c>
      <c r="AY126" s="99" t="s">
        <v>142</v>
      </c>
      <c r="BE126" s="169">
        <f>IF($N$126="základní",$J$126,0)</f>
        <v>0</v>
      </c>
      <c r="BF126" s="169">
        <f>IF($N$126="snížená",$J$126,0)</f>
        <v>0</v>
      </c>
      <c r="BG126" s="169">
        <f>IF($N$126="zákl. přenesená",$J$126,0)</f>
        <v>0</v>
      </c>
      <c r="BH126" s="169">
        <f>IF($N$126="sníž. přenesená",$J$126,0)</f>
        <v>0</v>
      </c>
      <c r="BI126" s="169">
        <f>IF($N$126="nulová",$J$126,0)</f>
        <v>0</v>
      </c>
      <c r="BJ126" s="99" t="s">
        <v>77</v>
      </c>
      <c r="BK126" s="169">
        <f>ROUND($I$126*$H$126,2)</f>
        <v>0</v>
      </c>
      <c r="BL126" s="99" t="s">
        <v>149</v>
      </c>
      <c r="BM126" s="99" t="s">
        <v>248</v>
      </c>
    </row>
    <row r="127" spans="2:65" s="102" customFormat="1" ht="27" customHeight="1" x14ac:dyDescent="0.3">
      <c r="B127" s="182"/>
      <c r="D127" s="183" t="s">
        <v>156</v>
      </c>
      <c r="E127" s="184"/>
      <c r="F127" s="184" t="s">
        <v>249</v>
      </c>
      <c r="H127" s="185"/>
      <c r="L127" s="182"/>
      <c r="M127" s="186"/>
      <c r="T127" s="187"/>
      <c r="AT127" s="185" t="s">
        <v>156</v>
      </c>
      <c r="AU127" s="185" t="s">
        <v>79</v>
      </c>
      <c r="AV127" s="185" t="s">
        <v>77</v>
      </c>
      <c r="AW127" s="185" t="s">
        <v>121</v>
      </c>
      <c r="AX127" s="185" t="s">
        <v>71</v>
      </c>
      <c r="AY127" s="185" t="s">
        <v>142</v>
      </c>
    </row>
    <row r="128" spans="2:65" s="102" customFormat="1" ht="27" customHeight="1" x14ac:dyDescent="0.3">
      <c r="B128" s="182"/>
      <c r="D128" s="189" t="s">
        <v>156</v>
      </c>
      <c r="E128" s="185"/>
      <c r="F128" s="184" t="s">
        <v>250</v>
      </c>
      <c r="H128" s="185"/>
      <c r="L128" s="182"/>
      <c r="M128" s="186"/>
      <c r="T128" s="187"/>
      <c r="AT128" s="185" t="s">
        <v>156</v>
      </c>
      <c r="AU128" s="185" t="s">
        <v>79</v>
      </c>
      <c r="AV128" s="185" t="s">
        <v>77</v>
      </c>
      <c r="AW128" s="185" t="s">
        <v>121</v>
      </c>
      <c r="AX128" s="185" t="s">
        <v>71</v>
      </c>
      <c r="AY128" s="185" t="s">
        <v>142</v>
      </c>
    </row>
    <row r="129" spans="2:65" s="102" customFormat="1" ht="15.75" customHeight="1" x14ac:dyDescent="0.3">
      <c r="B129" s="182"/>
      <c r="D129" s="189" t="s">
        <v>156</v>
      </c>
      <c r="E129" s="185"/>
      <c r="F129" s="184" t="s">
        <v>251</v>
      </c>
      <c r="H129" s="185"/>
      <c r="L129" s="182"/>
      <c r="M129" s="186"/>
      <c r="T129" s="187"/>
      <c r="AT129" s="185" t="s">
        <v>156</v>
      </c>
      <c r="AU129" s="185" t="s">
        <v>79</v>
      </c>
      <c r="AV129" s="185" t="s">
        <v>77</v>
      </c>
      <c r="AW129" s="185" t="s">
        <v>121</v>
      </c>
      <c r="AX129" s="185" t="s">
        <v>71</v>
      </c>
      <c r="AY129" s="185" t="s">
        <v>142</v>
      </c>
    </row>
    <row r="130" spans="2:65" s="102" customFormat="1" ht="15.75" customHeight="1" x14ac:dyDescent="0.3">
      <c r="B130" s="182"/>
      <c r="D130" s="189" t="s">
        <v>156</v>
      </c>
      <c r="E130" s="185"/>
      <c r="F130" s="184" t="s">
        <v>237</v>
      </c>
      <c r="H130" s="185"/>
      <c r="L130" s="182"/>
      <c r="M130" s="186"/>
      <c r="T130" s="187"/>
      <c r="AT130" s="185" t="s">
        <v>156</v>
      </c>
      <c r="AU130" s="185" t="s">
        <v>79</v>
      </c>
      <c r="AV130" s="185" t="s">
        <v>77</v>
      </c>
      <c r="AW130" s="185" t="s">
        <v>121</v>
      </c>
      <c r="AX130" s="185" t="s">
        <v>71</v>
      </c>
      <c r="AY130" s="185" t="s">
        <v>142</v>
      </c>
    </row>
    <row r="131" spans="2:65" s="102" customFormat="1" ht="15.75" customHeight="1" x14ac:dyDescent="0.3">
      <c r="B131" s="188"/>
      <c r="D131" s="189" t="s">
        <v>156</v>
      </c>
      <c r="E131" s="190"/>
      <c r="F131" s="191" t="s">
        <v>166</v>
      </c>
      <c r="H131" s="192">
        <v>1</v>
      </c>
      <c r="L131" s="188"/>
      <c r="M131" s="193"/>
      <c r="T131" s="194"/>
      <c r="AT131" s="190" t="s">
        <v>156</v>
      </c>
      <c r="AU131" s="190" t="s">
        <v>79</v>
      </c>
      <c r="AV131" s="190" t="s">
        <v>79</v>
      </c>
      <c r="AW131" s="190" t="s">
        <v>121</v>
      </c>
      <c r="AX131" s="190" t="s">
        <v>71</v>
      </c>
      <c r="AY131" s="190" t="s">
        <v>142</v>
      </c>
    </row>
    <row r="132" spans="2:65" s="102" customFormat="1" ht="15.75" customHeight="1" x14ac:dyDescent="0.3">
      <c r="B132" s="195"/>
      <c r="D132" s="189" t="s">
        <v>156</v>
      </c>
      <c r="E132" s="196"/>
      <c r="F132" s="197" t="s">
        <v>167</v>
      </c>
      <c r="H132" s="198">
        <v>1</v>
      </c>
      <c r="L132" s="195"/>
      <c r="M132" s="199"/>
      <c r="T132" s="200"/>
      <c r="AT132" s="196" t="s">
        <v>156</v>
      </c>
      <c r="AU132" s="196" t="s">
        <v>79</v>
      </c>
      <c r="AV132" s="196" t="s">
        <v>149</v>
      </c>
      <c r="AW132" s="196" t="s">
        <v>121</v>
      </c>
      <c r="AX132" s="196" t="s">
        <v>77</v>
      </c>
      <c r="AY132" s="196" t="s">
        <v>142</v>
      </c>
    </row>
    <row r="133" spans="2:65" s="102" customFormat="1" ht="27" customHeight="1" x14ac:dyDescent="0.3">
      <c r="B133" s="103"/>
      <c r="C133" s="159" t="s">
        <v>252</v>
      </c>
      <c r="D133" s="159" t="s">
        <v>145</v>
      </c>
      <c r="E133" s="160" t="s">
        <v>253</v>
      </c>
      <c r="F133" s="161" t="s">
        <v>254</v>
      </c>
      <c r="G133" s="162" t="s">
        <v>148</v>
      </c>
      <c r="H133" s="163">
        <v>1</v>
      </c>
      <c r="I133" s="171"/>
      <c r="J133" s="164">
        <f>ROUND($I$133*$H$133,2)</f>
        <v>0</v>
      </c>
      <c r="K133" s="161"/>
      <c r="L133" s="103"/>
      <c r="M133" s="165"/>
      <c r="N133" s="166" t="s">
        <v>42</v>
      </c>
      <c r="O133" s="167">
        <v>0</v>
      </c>
      <c r="P133" s="167">
        <f>$O$133*$H$133</f>
        <v>0</v>
      </c>
      <c r="Q133" s="167">
        <v>0</v>
      </c>
      <c r="R133" s="167">
        <f>$Q$133*$H$133</f>
        <v>0</v>
      </c>
      <c r="S133" s="167">
        <v>0</v>
      </c>
      <c r="T133" s="168">
        <f>$S$133*$H$133</f>
        <v>0</v>
      </c>
      <c r="AR133" s="99" t="s">
        <v>149</v>
      </c>
      <c r="AT133" s="99" t="s">
        <v>145</v>
      </c>
      <c r="AU133" s="99" t="s">
        <v>79</v>
      </c>
      <c r="AY133" s="102" t="s">
        <v>142</v>
      </c>
      <c r="BE133" s="169">
        <f>IF($N$133="základní",$J$133,0)</f>
        <v>0</v>
      </c>
      <c r="BF133" s="169">
        <f>IF($N$133="snížená",$J$133,0)</f>
        <v>0</v>
      </c>
      <c r="BG133" s="169">
        <f>IF($N$133="zákl. přenesená",$J$133,0)</f>
        <v>0</v>
      </c>
      <c r="BH133" s="169">
        <f>IF($N$133="sníž. přenesená",$J$133,0)</f>
        <v>0</v>
      </c>
      <c r="BI133" s="169">
        <f>IF($N$133="nulová",$J$133,0)</f>
        <v>0</v>
      </c>
      <c r="BJ133" s="99" t="s">
        <v>77</v>
      </c>
      <c r="BK133" s="169">
        <f>ROUND($I$133*$H$133,2)</f>
        <v>0</v>
      </c>
      <c r="BL133" s="99" t="s">
        <v>149</v>
      </c>
      <c r="BM133" s="99" t="s">
        <v>255</v>
      </c>
    </row>
    <row r="134" spans="2:65" s="102" customFormat="1" ht="7.5" customHeight="1" x14ac:dyDescent="0.3">
      <c r="B134" s="122"/>
      <c r="C134" s="123"/>
      <c r="D134" s="123"/>
      <c r="E134" s="123"/>
      <c r="F134" s="123"/>
      <c r="G134" s="123"/>
      <c r="H134" s="123"/>
      <c r="I134" s="123"/>
      <c r="J134" s="123"/>
      <c r="K134" s="123"/>
      <c r="L134" s="103"/>
    </row>
    <row r="135" spans="2:65" s="90" customFormat="1" ht="14.25" customHeight="1" x14ac:dyDescent="0.3"/>
  </sheetData>
  <sheetProtection algorithmName="SHA-512" hashValue="li08NdYarj8dlAgyVYKF3UBvLbdoUtiSKz8sjpx8Taf7zpP8F8yuQgN05n/9D0Gy2n4eIZYHYJbLF7rTdD9RQQ==" saltValue="sdVyubKrU5h1jV/KXbJxsw==" spinCount="100000" sheet="1" objects="1" scenarios="1" selectLockedCells="1"/>
  <autoFilter ref="C78:K78"/>
  <mergeCells count="9">
    <mergeCell ref="E71:H71"/>
    <mergeCell ref="G1:H1"/>
    <mergeCell ref="L2:V2"/>
    <mergeCell ref="E7:H7"/>
    <mergeCell ref="E9:H9"/>
    <mergeCell ref="E24:H24"/>
    <mergeCell ref="E45:H45"/>
    <mergeCell ref="E47:H47"/>
    <mergeCell ref="E69:H69"/>
  </mergeCells>
  <hyperlinks>
    <hyperlink ref="F1:G1" location="C2" tooltip="Krycí list soupisu" display="1) Krycí list soupisu"/>
    <hyperlink ref="G1:H1" location="C54" tooltip="Rekapitulace" display="2) Rekapitulace"/>
    <hyperlink ref="J1" location="C78"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373"/>
  <sheetViews>
    <sheetView showGridLines="0" zoomScaleNormal="100" workbookViewId="0">
      <pane ySplit="1" topLeftCell="A2" activePane="bottomLeft" state="frozenSplit"/>
      <selection pane="bottomLeft" activeCell="I233" sqref="I233"/>
    </sheetView>
  </sheetViews>
  <sheetFormatPr defaultColWidth="10.5" defaultRowHeight="14.25" customHeight="1" x14ac:dyDescent="0.3"/>
  <cols>
    <col min="1" max="1" width="8.33203125" style="90" customWidth="1"/>
    <col min="2" max="2" width="1.6640625" style="90" customWidth="1"/>
    <col min="3" max="3" width="4.1640625" style="90" customWidth="1"/>
    <col min="4" max="4" width="4.33203125" style="90" customWidth="1"/>
    <col min="5" max="5" width="17.1640625" style="90" customWidth="1"/>
    <col min="6" max="6" width="90.83203125" style="90" customWidth="1"/>
    <col min="7" max="7" width="8.6640625" style="90" customWidth="1"/>
    <col min="8" max="8" width="11.1640625" style="90" customWidth="1"/>
    <col min="9" max="9" width="12.6640625" style="90" customWidth="1"/>
    <col min="10" max="10" width="23.5" style="90" customWidth="1"/>
    <col min="11" max="11" width="15.5" style="90" customWidth="1"/>
    <col min="12" max="12" width="10.5" style="170" customWidth="1"/>
    <col min="13" max="18" width="10.5" style="90" hidden="1" customWidth="1"/>
    <col min="19" max="19" width="8.1640625" style="90" hidden="1" customWidth="1"/>
    <col min="20" max="20" width="29.6640625" style="90" hidden="1" customWidth="1"/>
    <col min="21" max="21" width="16.33203125" style="90" hidden="1" customWidth="1"/>
    <col min="22" max="22" width="12.33203125" style="90" customWidth="1"/>
    <col min="23" max="23" width="16.33203125" style="90" customWidth="1"/>
    <col min="24" max="24" width="12.1640625" style="90" customWidth="1"/>
    <col min="25" max="25" width="15" style="90" customWidth="1"/>
    <col min="26" max="26" width="11" style="90" customWidth="1"/>
    <col min="27" max="27" width="15" style="90" customWidth="1"/>
    <col min="28" max="28" width="16.33203125" style="90" customWidth="1"/>
    <col min="29" max="29" width="11" style="90" customWidth="1"/>
    <col min="30" max="30" width="15" style="90" customWidth="1"/>
    <col min="31" max="31" width="16.33203125" style="90" customWidth="1"/>
    <col min="32" max="43" width="10.5" style="170" customWidth="1"/>
    <col min="44" max="65" width="10.5" style="90" hidden="1" customWidth="1"/>
    <col min="66" max="16384" width="10.5" style="170"/>
  </cols>
  <sheetData>
    <row r="1" spans="1:256" s="89" customFormat="1" ht="22.5" customHeight="1" x14ac:dyDescent="0.3">
      <c r="A1" s="4"/>
      <c r="B1" s="2"/>
      <c r="C1" s="2"/>
      <c r="D1" s="3" t="s">
        <v>1</v>
      </c>
      <c r="E1" s="2"/>
      <c r="F1" s="6" t="s">
        <v>2044</v>
      </c>
      <c r="G1" s="303" t="s">
        <v>2045</v>
      </c>
      <c r="H1" s="303"/>
      <c r="I1" s="2"/>
      <c r="J1" s="6" t="s">
        <v>2046</v>
      </c>
      <c r="K1" s="3" t="s">
        <v>113</v>
      </c>
      <c r="L1" s="6" t="s">
        <v>2047</v>
      </c>
      <c r="M1" s="6"/>
      <c r="N1" s="6"/>
      <c r="O1" s="6"/>
      <c r="P1" s="6"/>
      <c r="Q1" s="6"/>
      <c r="R1" s="6"/>
      <c r="S1" s="6"/>
      <c r="T1" s="6"/>
      <c r="U1" s="5"/>
      <c r="V1" s="5"/>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s="90" customFormat="1" ht="37.5" customHeight="1" x14ac:dyDescent="0.3">
      <c r="L2" s="300" t="s">
        <v>5</v>
      </c>
      <c r="M2" s="264"/>
      <c r="N2" s="264"/>
      <c r="O2" s="264"/>
      <c r="P2" s="264"/>
      <c r="Q2" s="264"/>
      <c r="R2" s="264"/>
      <c r="S2" s="264"/>
      <c r="T2" s="264"/>
      <c r="U2" s="264"/>
      <c r="V2" s="264"/>
      <c r="AT2" s="90" t="s">
        <v>87</v>
      </c>
    </row>
    <row r="3" spans="1:256" s="90" customFormat="1" ht="7.5" customHeight="1" x14ac:dyDescent="0.3">
      <c r="B3" s="91"/>
      <c r="C3" s="92"/>
      <c r="D3" s="92"/>
      <c r="E3" s="92"/>
      <c r="F3" s="92"/>
      <c r="G3" s="92"/>
      <c r="H3" s="92"/>
      <c r="I3" s="92"/>
      <c r="J3" s="92"/>
      <c r="K3" s="93"/>
      <c r="AT3" s="90" t="s">
        <v>79</v>
      </c>
    </row>
    <row r="4" spans="1:256" s="90" customFormat="1" ht="37.5" customHeight="1" x14ac:dyDescent="0.3">
      <c r="B4" s="94"/>
      <c r="D4" s="95" t="s">
        <v>114</v>
      </c>
      <c r="K4" s="96"/>
      <c r="M4" s="97" t="s">
        <v>10</v>
      </c>
      <c r="AT4" s="90" t="s">
        <v>3</v>
      </c>
    </row>
    <row r="5" spans="1:256" s="90" customFormat="1" ht="7.5" customHeight="1" x14ac:dyDescent="0.3">
      <c r="B5" s="94"/>
      <c r="K5" s="96"/>
    </row>
    <row r="6" spans="1:256" s="90" customFormat="1" ht="15.75" customHeight="1" x14ac:dyDescent="0.3">
      <c r="B6" s="94"/>
      <c r="D6" s="98" t="s">
        <v>14</v>
      </c>
      <c r="K6" s="96"/>
    </row>
    <row r="7" spans="1:256" s="90" customFormat="1" ht="15.75" customHeight="1" x14ac:dyDescent="0.3">
      <c r="B7" s="94"/>
      <c r="E7" s="304" t="str">
        <f>'Rekapitulace stavby'!$K$6</f>
        <v>REKONSTRUKCE OBJEKTU I KRAJSKÉ ZDRAVOTNÍ a.s. - NEMOCNICE DĚČÍN o.z.</v>
      </c>
      <c r="F7" s="264"/>
      <c r="G7" s="264"/>
      <c r="H7" s="264"/>
      <c r="K7" s="96"/>
    </row>
    <row r="8" spans="1:256" s="90" customFormat="1" ht="15.75" customHeight="1" x14ac:dyDescent="0.3">
      <c r="B8" s="94"/>
      <c r="D8" s="98" t="s">
        <v>115</v>
      </c>
      <c r="K8" s="96"/>
    </row>
    <row r="9" spans="1:256" s="99" customFormat="1" ht="16.5" customHeight="1" x14ac:dyDescent="0.3">
      <c r="B9" s="100"/>
      <c r="E9" s="304" t="s">
        <v>256</v>
      </c>
      <c r="F9" s="305"/>
      <c r="G9" s="305"/>
      <c r="H9" s="305"/>
      <c r="K9" s="101"/>
    </row>
    <row r="10" spans="1:256" s="102" customFormat="1" ht="15.75" customHeight="1" x14ac:dyDescent="0.3">
      <c r="B10" s="103"/>
      <c r="D10" s="98" t="s">
        <v>257</v>
      </c>
      <c r="K10" s="104"/>
    </row>
    <row r="11" spans="1:256" s="102" customFormat="1" ht="37.5" customHeight="1" x14ac:dyDescent="0.3">
      <c r="B11" s="103"/>
      <c r="E11" s="301" t="s">
        <v>258</v>
      </c>
      <c r="F11" s="270"/>
      <c r="G11" s="270"/>
      <c r="H11" s="270"/>
      <c r="K11" s="104"/>
    </row>
    <row r="12" spans="1:256" s="102" customFormat="1" ht="14.25" customHeight="1" x14ac:dyDescent="0.3">
      <c r="B12" s="103"/>
      <c r="K12" s="104"/>
    </row>
    <row r="13" spans="1:256" s="102" customFormat="1" ht="15" customHeight="1" x14ac:dyDescent="0.3">
      <c r="B13" s="103"/>
      <c r="D13" s="98" t="s">
        <v>16</v>
      </c>
      <c r="F13" s="105"/>
      <c r="I13" s="98" t="s">
        <v>18</v>
      </c>
      <c r="J13" s="105"/>
      <c r="K13" s="104"/>
    </row>
    <row r="14" spans="1:256" s="102" customFormat="1" ht="15" customHeight="1" x14ac:dyDescent="0.3">
      <c r="B14" s="103"/>
      <c r="D14" s="98" t="s">
        <v>20</v>
      </c>
      <c r="F14" s="105" t="s">
        <v>21</v>
      </c>
      <c r="I14" s="98" t="s">
        <v>22</v>
      </c>
      <c r="J14" s="106" t="str">
        <f>'Rekapitulace stavby'!$AN$8</f>
        <v>22.05.2016</v>
      </c>
      <c r="K14" s="104"/>
    </row>
    <row r="15" spans="1:256" s="102" customFormat="1" ht="12" customHeight="1" x14ac:dyDescent="0.3">
      <c r="B15" s="103"/>
      <c r="K15" s="104"/>
    </row>
    <row r="16" spans="1:256" s="102" customFormat="1" ht="15" customHeight="1" x14ac:dyDescent="0.3">
      <c r="B16" s="103"/>
      <c r="D16" s="98" t="s">
        <v>26</v>
      </c>
      <c r="I16" s="98" t="s">
        <v>27</v>
      </c>
      <c r="J16" s="105"/>
      <c r="K16" s="104"/>
    </row>
    <row r="17" spans="2:11" s="102" customFormat="1" ht="18.75" customHeight="1" x14ac:dyDescent="0.3">
      <c r="B17" s="103"/>
      <c r="E17" s="105" t="s">
        <v>28</v>
      </c>
      <c r="I17" s="98" t="s">
        <v>29</v>
      </c>
      <c r="J17" s="105"/>
      <c r="K17" s="104"/>
    </row>
    <row r="18" spans="2:11" s="102" customFormat="1" ht="7.5" customHeight="1" x14ac:dyDescent="0.3">
      <c r="B18" s="103"/>
      <c r="K18" s="104"/>
    </row>
    <row r="19" spans="2:11" s="102" customFormat="1" ht="15" customHeight="1" x14ac:dyDescent="0.3">
      <c r="B19" s="103"/>
      <c r="D19" s="98" t="s">
        <v>30</v>
      </c>
      <c r="I19" s="98" t="s">
        <v>27</v>
      </c>
      <c r="J19" s="105"/>
      <c r="K19" s="104"/>
    </row>
    <row r="20" spans="2:11" s="102" customFormat="1" ht="18.75" customHeight="1" x14ac:dyDescent="0.3">
      <c r="B20" s="103"/>
      <c r="E20" s="105" t="s">
        <v>31</v>
      </c>
      <c r="I20" s="98" t="s">
        <v>29</v>
      </c>
      <c r="J20" s="105"/>
      <c r="K20" s="104"/>
    </row>
    <row r="21" spans="2:11" s="102" customFormat="1" ht="7.5" customHeight="1" x14ac:dyDescent="0.3">
      <c r="B21" s="103"/>
      <c r="K21" s="104"/>
    </row>
    <row r="22" spans="2:11" s="102" customFormat="1" ht="15" customHeight="1" x14ac:dyDescent="0.3">
      <c r="B22" s="103"/>
      <c r="D22" s="98" t="s">
        <v>32</v>
      </c>
      <c r="I22" s="98" t="s">
        <v>27</v>
      </c>
      <c r="J22" s="105"/>
      <c r="K22" s="104"/>
    </row>
    <row r="23" spans="2:11" s="102" customFormat="1" ht="18.75" customHeight="1" x14ac:dyDescent="0.3">
      <c r="B23" s="103"/>
      <c r="E23" s="105" t="s">
        <v>33</v>
      </c>
      <c r="I23" s="98" t="s">
        <v>29</v>
      </c>
      <c r="J23" s="105"/>
      <c r="K23" s="104"/>
    </row>
    <row r="24" spans="2:11" s="102" customFormat="1" ht="7.5" customHeight="1" x14ac:dyDescent="0.3">
      <c r="B24" s="103"/>
      <c r="K24" s="104"/>
    </row>
    <row r="25" spans="2:11" s="102" customFormat="1" ht="15" customHeight="1" x14ac:dyDescent="0.3">
      <c r="B25" s="103"/>
      <c r="D25" s="98" t="s">
        <v>35</v>
      </c>
      <c r="K25" s="104"/>
    </row>
    <row r="26" spans="2:11" s="99" customFormat="1" ht="81.75" customHeight="1" x14ac:dyDescent="0.3">
      <c r="B26" s="100"/>
      <c r="E26" s="266" t="s">
        <v>259</v>
      </c>
      <c r="F26" s="305"/>
      <c r="G26" s="305"/>
      <c r="H26" s="305"/>
      <c r="K26" s="101"/>
    </row>
    <row r="27" spans="2:11" s="102" customFormat="1" ht="7.5" customHeight="1" x14ac:dyDescent="0.3">
      <c r="B27" s="103"/>
      <c r="K27" s="104"/>
    </row>
    <row r="28" spans="2:11" s="102" customFormat="1" ht="7.5" customHeight="1" x14ac:dyDescent="0.3">
      <c r="B28" s="103"/>
      <c r="D28" s="107"/>
      <c r="E28" s="107"/>
      <c r="F28" s="107"/>
      <c r="G28" s="107"/>
      <c r="H28" s="107"/>
      <c r="I28" s="107"/>
      <c r="J28" s="107"/>
      <c r="K28" s="108"/>
    </row>
    <row r="29" spans="2:11" s="102" customFormat="1" ht="26.25" customHeight="1" x14ac:dyDescent="0.3">
      <c r="B29" s="103"/>
      <c r="D29" s="109" t="s">
        <v>37</v>
      </c>
      <c r="J29" s="110">
        <f>ROUND($J$110,2)</f>
        <v>0</v>
      </c>
      <c r="K29" s="104"/>
    </row>
    <row r="30" spans="2:11" s="102" customFormat="1" ht="7.5" customHeight="1" x14ac:dyDescent="0.3">
      <c r="B30" s="103"/>
      <c r="D30" s="107"/>
      <c r="E30" s="107"/>
      <c r="F30" s="107"/>
      <c r="G30" s="107"/>
      <c r="H30" s="107"/>
      <c r="I30" s="107"/>
      <c r="J30" s="107"/>
      <c r="K30" s="108"/>
    </row>
    <row r="31" spans="2:11" s="102" customFormat="1" ht="15" customHeight="1" x14ac:dyDescent="0.3">
      <c r="B31" s="103"/>
      <c r="F31" s="111" t="s">
        <v>39</v>
      </c>
      <c r="I31" s="111" t="s">
        <v>38</v>
      </c>
      <c r="J31" s="111" t="s">
        <v>40</v>
      </c>
      <c r="K31" s="104"/>
    </row>
    <row r="32" spans="2:11" s="102" customFormat="1" ht="15" customHeight="1" x14ac:dyDescent="0.3">
      <c r="B32" s="103"/>
      <c r="D32" s="112" t="s">
        <v>41</v>
      </c>
      <c r="E32" s="112" t="s">
        <v>42</v>
      </c>
      <c r="F32" s="113">
        <f>ROUND(SUM($BE$110:$BE$1372),2)</f>
        <v>0</v>
      </c>
      <c r="I32" s="114">
        <v>0.21</v>
      </c>
      <c r="J32" s="113">
        <f>ROUND(ROUND((SUM($BE$110:$BE$1372)),2)*$I$32,2)</f>
        <v>0</v>
      </c>
      <c r="K32" s="104"/>
    </row>
    <row r="33" spans="2:11" s="102" customFormat="1" ht="15" customHeight="1" x14ac:dyDescent="0.3">
      <c r="B33" s="103"/>
      <c r="E33" s="112" t="s">
        <v>43</v>
      </c>
      <c r="F33" s="113">
        <f>ROUND(SUM($BF$110:$BF$1372),2)</f>
        <v>0</v>
      </c>
      <c r="I33" s="114">
        <v>0.15</v>
      </c>
      <c r="J33" s="113">
        <f>ROUND(ROUND((SUM($BF$110:$BF$1372)),2)*$I$33,2)</f>
        <v>0</v>
      </c>
      <c r="K33" s="104"/>
    </row>
    <row r="34" spans="2:11" s="102" customFormat="1" ht="15" hidden="1" customHeight="1" x14ac:dyDescent="0.3">
      <c r="B34" s="103"/>
      <c r="E34" s="112" t="s">
        <v>44</v>
      </c>
      <c r="F34" s="113">
        <f>ROUND(SUM($BG$110:$BG$1372),2)</f>
        <v>0</v>
      </c>
      <c r="I34" s="114">
        <v>0.21</v>
      </c>
      <c r="J34" s="113">
        <v>0</v>
      </c>
      <c r="K34" s="104"/>
    </row>
    <row r="35" spans="2:11" s="102" customFormat="1" ht="15" hidden="1" customHeight="1" x14ac:dyDescent="0.3">
      <c r="B35" s="103"/>
      <c r="E35" s="112" t="s">
        <v>45</v>
      </c>
      <c r="F35" s="113">
        <f>ROUND(SUM($BH$110:$BH$1372),2)</f>
        <v>0</v>
      </c>
      <c r="I35" s="114">
        <v>0.15</v>
      </c>
      <c r="J35" s="113">
        <v>0</v>
      </c>
      <c r="K35" s="104"/>
    </row>
    <row r="36" spans="2:11" s="102" customFormat="1" ht="15" hidden="1" customHeight="1" x14ac:dyDescent="0.3">
      <c r="B36" s="103"/>
      <c r="E36" s="112" t="s">
        <v>46</v>
      </c>
      <c r="F36" s="113">
        <f>ROUND(SUM($BI$110:$BI$1372),2)</f>
        <v>0</v>
      </c>
      <c r="I36" s="114">
        <v>0</v>
      </c>
      <c r="J36" s="113">
        <v>0</v>
      </c>
      <c r="K36" s="104"/>
    </row>
    <row r="37" spans="2:11" s="102" customFormat="1" ht="7.5" customHeight="1" x14ac:dyDescent="0.3">
      <c r="B37" s="103"/>
      <c r="K37" s="104"/>
    </row>
    <row r="38" spans="2:11" s="102" customFormat="1" ht="26.25" customHeight="1" x14ac:dyDescent="0.3">
      <c r="B38" s="103"/>
      <c r="C38" s="115"/>
      <c r="D38" s="116" t="s">
        <v>47</v>
      </c>
      <c r="E38" s="117"/>
      <c r="F38" s="117"/>
      <c r="G38" s="118" t="s">
        <v>48</v>
      </c>
      <c r="H38" s="119" t="s">
        <v>49</v>
      </c>
      <c r="I38" s="117"/>
      <c r="J38" s="120">
        <f>SUM($J$29:$J$36)</f>
        <v>0</v>
      </c>
      <c r="K38" s="121"/>
    </row>
    <row r="39" spans="2:11" s="102" customFormat="1" ht="15" customHeight="1" x14ac:dyDescent="0.3">
      <c r="B39" s="122"/>
      <c r="C39" s="123"/>
      <c r="D39" s="123"/>
      <c r="E39" s="123"/>
      <c r="F39" s="123"/>
      <c r="G39" s="123"/>
      <c r="H39" s="123"/>
      <c r="I39" s="123"/>
      <c r="J39" s="123"/>
      <c r="K39" s="124"/>
    </row>
    <row r="43" spans="2:11" s="102" customFormat="1" ht="7.5" customHeight="1" x14ac:dyDescent="0.3">
      <c r="B43" s="125"/>
      <c r="C43" s="126"/>
      <c r="D43" s="126"/>
      <c r="E43" s="126"/>
      <c r="F43" s="126"/>
      <c r="G43" s="126"/>
      <c r="H43" s="126"/>
      <c r="I43" s="126"/>
      <c r="J43" s="126"/>
      <c r="K43" s="127"/>
    </row>
    <row r="44" spans="2:11" s="102" customFormat="1" ht="37.5" customHeight="1" x14ac:dyDescent="0.3">
      <c r="B44" s="103"/>
      <c r="C44" s="95" t="s">
        <v>117</v>
      </c>
      <c r="K44" s="104"/>
    </row>
    <row r="45" spans="2:11" s="102" customFormat="1" ht="7.5" customHeight="1" x14ac:dyDescent="0.3">
      <c r="B45" s="103"/>
      <c r="K45" s="104"/>
    </row>
    <row r="46" spans="2:11" s="102" customFormat="1" ht="15" customHeight="1" x14ac:dyDescent="0.3">
      <c r="B46" s="103"/>
      <c r="C46" s="98" t="s">
        <v>14</v>
      </c>
      <c r="K46" s="104"/>
    </row>
    <row r="47" spans="2:11" s="102" customFormat="1" ht="16.5" customHeight="1" x14ac:dyDescent="0.3">
      <c r="B47" s="103"/>
      <c r="E47" s="304" t="str">
        <f>$E$7</f>
        <v>REKONSTRUKCE OBJEKTU I KRAJSKÉ ZDRAVOTNÍ a.s. - NEMOCNICE DĚČÍN o.z.</v>
      </c>
      <c r="F47" s="270"/>
      <c r="G47" s="270"/>
      <c r="H47" s="270"/>
      <c r="K47" s="104"/>
    </row>
    <row r="48" spans="2:11" s="90" customFormat="1" ht="15.75" customHeight="1" x14ac:dyDescent="0.3">
      <c r="B48" s="94"/>
      <c r="C48" s="98" t="s">
        <v>115</v>
      </c>
      <c r="K48" s="96"/>
    </row>
    <row r="49" spans="2:47" s="102" customFormat="1" ht="16.5" customHeight="1" x14ac:dyDescent="0.3">
      <c r="B49" s="103"/>
      <c r="E49" s="304" t="s">
        <v>256</v>
      </c>
      <c r="F49" s="270"/>
      <c r="G49" s="270"/>
      <c r="H49" s="270"/>
      <c r="K49" s="104"/>
    </row>
    <row r="50" spans="2:47" s="102" customFormat="1" ht="15" customHeight="1" x14ac:dyDescent="0.3">
      <c r="B50" s="103"/>
      <c r="C50" s="98" t="s">
        <v>257</v>
      </c>
      <c r="K50" s="104"/>
    </row>
    <row r="51" spans="2:47" s="102" customFormat="1" ht="19.5" customHeight="1" x14ac:dyDescent="0.3">
      <c r="B51" s="103"/>
      <c r="E51" s="301" t="str">
        <f>$E$11</f>
        <v>SO 01 - D.1.1 - Architektonicko-stavební řešení</v>
      </c>
      <c r="F51" s="270"/>
      <c r="G51" s="270"/>
      <c r="H51" s="270"/>
      <c r="K51" s="104"/>
    </row>
    <row r="52" spans="2:47" s="102" customFormat="1" ht="7.5" customHeight="1" x14ac:dyDescent="0.3">
      <c r="B52" s="103"/>
      <c r="K52" s="104"/>
    </row>
    <row r="53" spans="2:47" s="102" customFormat="1" ht="18.75" customHeight="1" x14ac:dyDescent="0.3">
      <c r="B53" s="103"/>
      <c r="C53" s="98" t="s">
        <v>20</v>
      </c>
      <c r="F53" s="105" t="str">
        <f>$F$14</f>
        <v>Děčín</v>
      </c>
      <c r="I53" s="98" t="s">
        <v>22</v>
      </c>
      <c r="J53" s="106" t="str">
        <f>IF($J$14="","",$J$14)</f>
        <v>22.05.2016</v>
      </c>
      <c r="K53" s="104"/>
    </row>
    <row r="54" spans="2:47" s="102" customFormat="1" ht="7.5" customHeight="1" x14ac:dyDescent="0.3">
      <c r="B54" s="103"/>
      <c r="K54" s="104"/>
    </row>
    <row r="55" spans="2:47" s="102" customFormat="1" ht="15.75" customHeight="1" x14ac:dyDescent="0.3">
      <c r="B55" s="103"/>
      <c r="C55" s="98" t="s">
        <v>26</v>
      </c>
      <c r="F55" s="105" t="str">
        <f>$E$17</f>
        <v>KRAJSKÁ ZDRAVOTNÍ a.s.</v>
      </c>
      <c r="I55" s="98" t="s">
        <v>32</v>
      </c>
      <c r="J55" s="105" t="str">
        <f>$E$23</f>
        <v>KANIA a.s. , Ostrava</v>
      </c>
      <c r="K55" s="104"/>
    </row>
    <row r="56" spans="2:47" s="102" customFormat="1" ht="15" customHeight="1" x14ac:dyDescent="0.3">
      <c r="B56" s="103"/>
      <c r="C56" s="98" t="s">
        <v>30</v>
      </c>
      <c r="F56" s="105" t="str">
        <f>IF($E$20="","",$E$20)</f>
        <v>Na základě výběrového řízení</v>
      </c>
      <c r="K56" s="104"/>
    </row>
    <row r="57" spans="2:47" s="102" customFormat="1" ht="11.25" customHeight="1" x14ac:dyDescent="0.3">
      <c r="B57" s="103"/>
      <c r="K57" s="104"/>
    </row>
    <row r="58" spans="2:47" s="102" customFormat="1" ht="30" customHeight="1" x14ac:dyDescent="0.3">
      <c r="B58" s="103"/>
      <c r="C58" s="128" t="s">
        <v>118</v>
      </c>
      <c r="D58" s="115"/>
      <c r="E58" s="115"/>
      <c r="F58" s="115"/>
      <c r="G58" s="115"/>
      <c r="H58" s="115"/>
      <c r="I58" s="115"/>
      <c r="J58" s="129" t="s">
        <v>119</v>
      </c>
      <c r="K58" s="130"/>
    </row>
    <row r="59" spans="2:47" s="102" customFormat="1" ht="11.25" customHeight="1" x14ac:dyDescent="0.3">
      <c r="B59" s="103"/>
      <c r="K59" s="104"/>
    </row>
    <row r="60" spans="2:47" s="102" customFormat="1" ht="30" customHeight="1" x14ac:dyDescent="0.3">
      <c r="B60" s="103"/>
      <c r="C60" s="131" t="s">
        <v>120</v>
      </c>
      <c r="J60" s="110">
        <f>$J$110</f>
        <v>0</v>
      </c>
      <c r="K60" s="104"/>
      <c r="AU60" s="102" t="s">
        <v>121</v>
      </c>
    </row>
    <row r="61" spans="2:47" s="132" customFormat="1" ht="25.5" customHeight="1" x14ac:dyDescent="0.3">
      <c r="B61" s="133"/>
      <c r="D61" s="134" t="s">
        <v>260</v>
      </c>
      <c r="E61" s="134"/>
      <c r="F61" s="134"/>
      <c r="G61" s="134"/>
      <c r="H61" s="134"/>
      <c r="I61" s="134"/>
      <c r="J61" s="135">
        <f>$J$111</f>
        <v>0</v>
      </c>
      <c r="K61" s="136"/>
    </row>
    <row r="62" spans="2:47" s="173" customFormat="1" ht="21" customHeight="1" x14ac:dyDescent="0.3">
      <c r="B62" s="172"/>
      <c r="D62" s="174" t="s">
        <v>261</v>
      </c>
      <c r="E62" s="174"/>
      <c r="F62" s="174"/>
      <c r="G62" s="174"/>
      <c r="H62" s="174"/>
      <c r="I62" s="174"/>
      <c r="J62" s="175">
        <f>$J$112</f>
        <v>0</v>
      </c>
      <c r="K62" s="176"/>
    </row>
    <row r="63" spans="2:47" s="173" customFormat="1" ht="21" customHeight="1" x14ac:dyDescent="0.3">
      <c r="B63" s="172"/>
      <c r="D63" s="174" t="s">
        <v>262</v>
      </c>
      <c r="E63" s="174"/>
      <c r="F63" s="174"/>
      <c r="G63" s="174"/>
      <c r="H63" s="174"/>
      <c r="I63" s="174"/>
      <c r="J63" s="175">
        <f>$J$162</f>
        <v>0</v>
      </c>
      <c r="K63" s="176"/>
    </row>
    <row r="64" spans="2:47" s="173" customFormat="1" ht="21" customHeight="1" x14ac:dyDescent="0.3">
      <c r="B64" s="172"/>
      <c r="D64" s="174" t="s">
        <v>263</v>
      </c>
      <c r="E64" s="174"/>
      <c r="F64" s="174"/>
      <c r="G64" s="174"/>
      <c r="H64" s="174"/>
      <c r="I64" s="174"/>
      <c r="J64" s="175">
        <f>$J$188</f>
        <v>0</v>
      </c>
      <c r="K64" s="176"/>
    </row>
    <row r="65" spans="2:11" s="173" customFormat="1" ht="21" customHeight="1" x14ac:dyDescent="0.3">
      <c r="B65" s="172"/>
      <c r="D65" s="174" t="s">
        <v>264</v>
      </c>
      <c r="E65" s="174"/>
      <c r="F65" s="174"/>
      <c r="G65" s="174"/>
      <c r="H65" s="174"/>
      <c r="I65" s="174"/>
      <c r="J65" s="175">
        <f>$J$209</f>
        <v>0</v>
      </c>
      <c r="K65" s="176"/>
    </row>
    <row r="66" spans="2:11" s="173" customFormat="1" ht="21" customHeight="1" x14ac:dyDescent="0.3">
      <c r="B66" s="172"/>
      <c r="D66" s="174" t="s">
        <v>265</v>
      </c>
      <c r="E66" s="174"/>
      <c r="F66" s="174"/>
      <c r="G66" s="174"/>
      <c r="H66" s="174"/>
      <c r="I66" s="174"/>
      <c r="J66" s="175">
        <f>$J$367</f>
        <v>0</v>
      </c>
      <c r="K66" s="176"/>
    </row>
    <row r="67" spans="2:11" s="173" customFormat="1" ht="15.75" customHeight="1" x14ac:dyDescent="0.3">
      <c r="B67" s="172"/>
      <c r="D67" s="174" t="s">
        <v>266</v>
      </c>
      <c r="E67" s="174"/>
      <c r="F67" s="174"/>
      <c r="G67" s="174"/>
      <c r="H67" s="174"/>
      <c r="I67" s="174"/>
      <c r="J67" s="175">
        <f>$J$493</f>
        <v>0</v>
      </c>
      <c r="K67" s="176"/>
    </row>
    <row r="68" spans="2:11" s="173" customFormat="1" ht="21" customHeight="1" x14ac:dyDescent="0.3">
      <c r="B68" s="172"/>
      <c r="D68" s="174" t="s">
        <v>267</v>
      </c>
      <c r="E68" s="174"/>
      <c r="F68" s="174"/>
      <c r="G68" s="174"/>
      <c r="H68" s="174"/>
      <c r="I68" s="174"/>
      <c r="J68" s="175">
        <f>$J$504</f>
        <v>0</v>
      </c>
      <c r="K68" s="176"/>
    </row>
    <row r="69" spans="2:11" s="173" customFormat="1" ht="21" customHeight="1" x14ac:dyDescent="0.3">
      <c r="B69" s="172"/>
      <c r="D69" s="174" t="s">
        <v>268</v>
      </c>
      <c r="E69" s="174"/>
      <c r="F69" s="174"/>
      <c r="G69" s="174"/>
      <c r="H69" s="174"/>
      <c r="I69" s="174"/>
      <c r="J69" s="175">
        <f>$J$515</f>
        <v>0</v>
      </c>
      <c r="K69" s="176"/>
    </row>
    <row r="70" spans="2:11" s="132" customFormat="1" ht="25.5" customHeight="1" x14ac:dyDescent="0.3">
      <c r="B70" s="133"/>
      <c r="D70" s="134" t="s">
        <v>269</v>
      </c>
      <c r="E70" s="134"/>
      <c r="F70" s="134"/>
      <c r="G70" s="134"/>
      <c r="H70" s="134"/>
      <c r="I70" s="134"/>
      <c r="J70" s="135">
        <f>$J$517</f>
        <v>0</v>
      </c>
      <c r="K70" s="136"/>
    </row>
    <row r="71" spans="2:11" s="132" customFormat="1" ht="25.5" customHeight="1" x14ac:dyDescent="0.3">
      <c r="B71" s="133"/>
      <c r="D71" s="134" t="s">
        <v>270</v>
      </c>
      <c r="E71" s="134"/>
      <c r="F71" s="134"/>
      <c r="G71" s="134"/>
      <c r="H71" s="134"/>
      <c r="I71" s="134"/>
      <c r="J71" s="135">
        <f>$J$544</f>
        <v>0</v>
      </c>
      <c r="K71" s="136"/>
    </row>
    <row r="72" spans="2:11" s="173" customFormat="1" ht="21" customHeight="1" x14ac:dyDescent="0.3">
      <c r="B72" s="172"/>
      <c r="D72" s="174" t="s">
        <v>271</v>
      </c>
      <c r="E72" s="174"/>
      <c r="F72" s="174"/>
      <c r="G72" s="174"/>
      <c r="H72" s="174"/>
      <c r="I72" s="174"/>
      <c r="J72" s="175">
        <f>$J$545</f>
        <v>0</v>
      </c>
      <c r="K72" s="176"/>
    </row>
    <row r="73" spans="2:11" s="173" customFormat="1" ht="21" customHeight="1" x14ac:dyDescent="0.3">
      <c r="B73" s="172"/>
      <c r="D73" s="174" t="s">
        <v>272</v>
      </c>
      <c r="E73" s="174"/>
      <c r="F73" s="174"/>
      <c r="G73" s="174"/>
      <c r="H73" s="174"/>
      <c r="I73" s="174"/>
      <c r="J73" s="175">
        <f>$J$586</f>
        <v>0</v>
      </c>
      <c r="K73" s="176"/>
    </row>
    <row r="74" spans="2:11" s="173" customFormat="1" ht="21" customHeight="1" x14ac:dyDescent="0.3">
      <c r="B74" s="172"/>
      <c r="D74" s="174" t="s">
        <v>273</v>
      </c>
      <c r="E74" s="174"/>
      <c r="F74" s="174"/>
      <c r="G74" s="174"/>
      <c r="H74" s="174"/>
      <c r="I74" s="174"/>
      <c r="J74" s="175">
        <f>$J$648</f>
        <v>0</v>
      </c>
      <c r="K74" s="176"/>
    </row>
    <row r="75" spans="2:11" s="173" customFormat="1" ht="21" customHeight="1" x14ac:dyDescent="0.3">
      <c r="B75" s="172"/>
      <c r="D75" s="174" t="s">
        <v>274</v>
      </c>
      <c r="E75" s="174"/>
      <c r="F75" s="174"/>
      <c r="G75" s="174"/>
      <c r="H75" s="174"/>
      <c r="I75" s="174"/>
      <c r="J75" s="175">
        <f>$J$656</f>
        <v>0</v>
      </c>
      <c r="K75" s="176"/>
    </row>
    <row r="76" spans="2:11" s="173" customFormat="1" ht="21" customHeight="1" x14ac:dyDescent="0.3">
      <c r="B76" s="172"/>
      <c r="D76" s="174" t="s">
        <v>275</v>
      </c>
      <c r="E76" s="174"/>
      <c r="F76" s="174"/>
      <c r="G76" s="174"/>
      <c r="H76" s="174"/>
      <c r="I76" s="174"/>
      <c r="J76" s="175">
        <f>$J$679</f>
        <v>0</v>
      </c>
      <c r="K76" s="176"/>
    </row>
    <row r="77" spans="2:11" s="173" customFormat="1" ht="15.75" customHeight="1" x14ac:dyDescent="0.3">
      <c r="B77" s="172"/>
      <c r="D77" s="174" t="s">
        <v>276</v>
      </c>
      <c r="E77" s="174"/>
      <c r="F77" s="174"/>
      <c r="G77" s="174"/>
      <c r="H77" s="174"/>
      <c r="I77" s="174"/>
      <c r="J77" s="175">
        <f>$J$787</f>
        <v>0</v>
      </c>
      <c r="K77" s="176"/>
    </row>
    <row r="78" spans="2:11" s="173" customFormat="1" ht="21" customHeight="1" x14ac:dyDescent="0.3">
      <c r="B78" s="172"/>
      <c r="D78" s="174" t="s">
        <v>277</v>
      </c>
      <c r="E78" s="174"/>
      <c r="F78" s="174"/>
      <c r="G78" s="174"/>
      <c r="H78" s="174"/>
      <c r="I78" s="174"/>
      <c r="J78" s="175">
        <f>$J$1074</f>
        <v>0</v>
      </c>
      <c r="K78" s="176"/>
    </row>
    <row r="79" spans="2:11" s="173" customFormat="1" ht="21" customHeight="1" x14ac:dyDescent="0.3">
      <c r="B79" s="172"/>
      <c r="D79" s="174" t="s">
        <v>278</v>
      </c>
      <c r="E79" s="174"/>
      <c r="F79" s="174"/>
      <c r="G79" s="174"/>
      <c r="H79" s="174"/>
      <c r="I79" s="174"/>
      <c r="J79" s="175">
        <f>$J$1088</f>
        <v>0</v>
      </c>
      <c r="K79" s="176"/>
    </row>
    <row r="80" spans="2:11" s="173" customFormat="1" ht="21" customHeight="1" x14ac:dyDescent="0.3">
      <c r="B80" s="172"/>
      <c r="D80" s="174" t="s">
        <v>279</v>
      </c>
      <c r="E80" s="174"/>
      <c r="F80" s="174"/>
      <c r="G80" s="174"/>
      <c r="H80" s="174"/>
      <c r="I80" s="174"/>
      <c r="J80" s="175">
        <f>$J$1098</f>
        <v>0</v>
      </c>
      <c r="K80" s="176"/>
    </row>
    <row r="81" spans="2:12" s="173" customFormat="1" ht="21" customHeight="1" x14ac:dyDescent="0.3">
      <c r="B81" s="172"/>
      <c r="D81" s="174" t="s">
        <v>280</v>
      </c>
      <c r="E81" s="174"/>
      <c r="F81" s="174"/>
      <c r="G81" s="174"/>
      <c r="H81" s="174"/>
      <c r="I81" s="174"/>
      <c r="J81" s="175">
        <f>$J$1112</f>
        <v>0</v>
      </c>
      <c r="K81" s="176"/>
    </row>
    <row r="82" spans="2:12" s="173" customFormat="1" ht="21" customHeight="1" x14ac:dyDescent="0.3">
      <c r="B82" s="172"/>
      <c r="D82" s="174" t="s">
        <v>281</v>
      </c>
      <c r="E82" s="174"/>
      <c r="F82" s="174"/>
      <c r="G82" s="174"/>
      <c r="H82" s="174"/>
      <c r="I82" s="174"/>
      <c r="J82" s="175">
        <f>$J$1126</f>
        <v>0</v>
      </c>
      <c r="K82" s="176"/>
    </row>
    <row r="83" spans="2:12" s="173" customFormat="1" ht="21" customHeight="1" x14ac:dyDescent="0.3">
      <c r="B83" s="172"/>
      <c r="D83" s="174" t="s">
        <v>282</v>
      </c>
      <c r="E83" s="174"/>
      <c r="F83" s="174"/>
      <c r="G83" s="174"/>
      <c r="H83" s="174"/>
      <c r="I83" s="174"/>
      <c r="J83" s="175">
        <f>$J$1143</f>
        <v>0</v>
      </c>
      <c r="K83" s="176"/>
    </row>
    <row r="84" spans="2:12" s="132" customFormat="1" ht="25.5" customHeight="1" x14ac:dyDescent="0.3">
      <c r="B84" s="133"/>
      <c r="D84" s="134" t="s">
        <v>283</v>
      </c>
      <c r="E84" s="134"/>
      <c r="F84" s="134"/>
      <c r="G84" s="134"/>
      <c r="H84" s="134"/>
      <c r="I84" s="134"/>
      <c r="J84" s="135">
        <f>$J$1159</f>
        <v>0</v>
      </c>
      <c r="K84" s="136"/>
    </row>
    <row r="85" spans="2:12" s="173" customFormat="1" ht="21" customHeight="1" x14ac:dyDescent="0.3">
      <c r="B85" s="172"/>
      <c r="D85" s="174" t="s">
        <v>284</v>
      </c>
      <c r="E85" s="174"/>
      <c r="F85" s="174"/>
      <c r="G85" s="174"/>
      <c r="H85" s="174"/>
      <c r="I85" s="174"/>
      <c r="J85" s="175">
        <f>$J$1160</f>
        <v>0</v>
      </c>
      <c r="K85" s="176"/>
    </row>
    <row r="86" spans="2:12" s="132" customFormat="1" ht="25.5" customHeight="1" x14ac:dyDescent="0.3">
      <c r="B86" s="133"/>
      <c r="D86" s="134" t="s">
        <v>285</v>
      </c>
      <c r="E86" s="134"/>
      <c r="F86" s="134"/>
      <c r="G86" s="134"/>
      <c r="H86" s="134"/>
      <c r="I86" s="134"/>
      <c r="J86" s="135">
        <f>$J$1181</f>
        <v>0</v>
      </c>
      <c r="K86" s="136"/>
    </row>
    <row r="87" spans="2:12" s="132" customFormat="1" ht="25.5" customHeight="1" x14ac:dyDescent="0.3">
      <c r="B87" s="133"/>
      <c r="D87" s="134" t="s">
        <v>286</v>
      </c>
      <c r="E87" s="134"/>
      <c r="F87" s="134"/>
      <c r="G87" s="134"/>
      <c r="H87" s="134"/>
      <c r="I87" s="134"/>
      <c r="J87" s="135">
        <f>$J$1287</f>
        <v>0</v>
      </c>
      <c r="K87" s="136"/>
    </row>
    <row r="88" spans="2:12" s="173" customFormat="1" ht="21" customHeight="1" x14ac:dyDescent="0.3">
      <c r="B88" s="172"/>
      <c r="D88" s="174" t="s">
        <v>287</v>
      </c>
      <c r="E88" s="174"/>
      <c r="F88" s="174"/>
      <c r="G88" s="174"/>
      <c r="H88" s="174"/>
      <c r="I88" s="174"/>
      <c r="J88" s="175">
        <f>$J$1288</f>
        <v>0</v>
      </c>
      <c r="K88" s="176"/>
    </row>
    <row r="89" spans="2:12" s="102" customFormat="1" ht="22.5" customHeight="1" x14ac:dyDescent="0.3">
      <c r="B89" s="103"/>
      <c r="K89" s="104"/>
    </row>
    <row r="90" spans="2:12" s="102" customFormat="1" ht="7.5" customHeight="1" x14ac:dyDescent="0.3">
      <c r="B90" s="122"/>
      <c r="C90" s="123"/>
      <c r="D90" s="123"/>
      <c r="E90" s="123"/>
      <c r="F90" s="123"/>
      <c r="G90" s="123"/>
      <c r="H90" s="123"/>
      <c r="I90" s="123"/>
      <c r="J90" s="123"/>
      <c r="K90" s="124"/>
    </row>
    <row r="94" spans="2:12" s="102" customFormat="1" ht="7.5" customHeight="1" x14ac:dyDescent="0.3">
      <c r="B94" s="125"/>
      <c r="C94" s="126"/>
      <c r="D94" s="126"/>
      <c r="E94" s="126"/>
      <c r="F94" s="126"/>
      <c r="G94" s="126"/>
      <c r="H94" s="126"/>
      <c r="I94" s="126"/>
      <c r="J94" s="126"/>
      <c r="K94" s="126"/>
      <c r="L94" s="103"/>
    </row>
    <row r="95" spans="2:12" s="102" customFormat="1" ht="37.5" customHeight="1" x14ac:dyDescent="0.3">
      <c r="B95" s="103"/>
      <c r="C95" s="95" t="s">
        <v>125</v>
      </c>
      <c r="L95" s="103"/>
    </row>
    <row r="96" spans="2:12" s="102" customFormat="1" ht="7.5" customHeight="1" x14ac:dyDescent="0.3">
      <c r="B96" s="103"/>
      <c r="L96" s="103"/>
    </row>
    <row r="97" spans="2:63" s="102" customFormat="1" ht="15" customHeight="1" x14ac:dyDescent="0.3">
      <c r="B97" s="103"/>
      <c r="C97" s="98" t="s">
        <v>14</v>
      </c>
      <c r="L97" s="103"/>
    </row>
    <row r="98" spans="2:63" s="102" customFormat="1" ht="16.5" customHeight="1" x14ac:dyDescent="0.3">
      <c r="B98" s="103"/>
      <c r="E98" s="304" t="str">
        <f>$E$7</f>
        <v>REKONSTRUKCE OBJEKTU I KRAJSKÉ ZDRAVOTNÍ a.s. - NEMOCNICE DĚČÍN o.z.</v>
      </c>
      <c r="F98" s="270"/>
      <c r="G98" s="270"/>
      <c r="H98" s="270"/>
      <c r="L98" s="103"/>
    </row>
    <row r="99" spans="2:63" s="90" customFormat="1" ht="15.75" customHeight="1" x14ac:dyDescent="0.3">
      <c r="B99" s="94"/>
      <c r="C99" s="98" t="s">
        <v>115</v>
      </c>
      <c r="L99" s="94"/>
    </row>
    <row r="100" spans="2:63" s="102" customFormat="1" ht="16.5" customHeight="1" x14ac:dyDescent="0.3">
      <c r="B100" s="103"/>
      <c r="E100" s="304" t="s">
        <v>256</v>
      </c>
      <c r="F100" s="270"/>
      <c r="G100" s="270"/>
      <c r="H100" s="270"/>
      <c r="L100" s="103"/>
    </row>
    <row r="101" spans="2:63" s="102" customFormat="1" ht="15" customHeight="1" x14ac:dyDescent="0.3">
      <c r="B101" s="103"/>
      <c r="C101" s="98" t="s">
        <v>257</v>
      </c>
      <c r="L101" s="103"/>
    </row>
    <row r="102" spans="2:63" s="102" customFormat="1" ht="19.5" customHeight="1" x14ac:dyDescent="0.3">
      <c r="B102" s="103"/>
      <c r="E102" s="301" t="str">
        <f>$E$11</f>
        <v>SO 01 - D.1.1 - Architektonicko-stavební řešení</v>
      </c>
      <c r="F102" s="270"/>
      <c r="G102" s="270"/>
      <c r="H102" s="270"/>
      <c r="L102" s="103"/>
    </row>
    <row r="103" spans="2:63" s="102" customFormat="1" ht="7.5" customHeight="1" x14ac:dyDescent="0.3">
      <c r="B103" s="103"/>
      <c r="L103" s="103"/>
    </row>
    <row r="104" spans="2:63" s="102" customFormat="1" ht="18.75" customHeight="1" x14ac:dyDescent="0.3">
      <c r="B104" s="103"/>
      <c r="C104" s="98" t="s">
        <v>20</v>
      </c>
      <c r="F104" s="105" t="str">
        <f>$F$14</f>
        <v>Děčín</v>
      </c>
      <c r="I104" s="98" t="s">
        <v>22</v>
      </c>
      <c r="J104" s="106" t="str">
        <f>IF($J$14="","",$J$14)</f>
        <v>22.05.2016</v>
      </c>
      <c r="L104" s="103"/>
    </row>
    <row r="105" spans="2:63" s="102" customFormat="1" ht="7.5" customHeight="1" x14ac:dyDescent="0.3">
      <c r="B105" s="103"/>
      <c r="L105" s="103"/>
    </row>
    <row r="106" spans="2:63" s="102" customFormat="1" ht="15.75" customHeight="1" x14ac:dyDescent="0.3">
      <c r="B106" s="103"/>
      <c r="C106" s="98" t="s">
        <v>26</v>
      </c>
      <c r="F106" s="105" t="str">
        <f>$E$17</f>
        <v>KRAJSKÁ ZDRAVOTNÍ a.s.</v>
      </c>
      <c r="I106" s="98" t="s">
        <v>32</v>
      </c>
      <c r="J106" s="105" t="str">
        <f>$E$23</f>
        <v>KANIA a.s. , Ostrava</v>
      </c>
      <c r="L106" s="103"/>
    </row>
    <row r="107" spans="2:63" s="102" customFormat="1" ht="15" customHeight="1" x14ac:dyDescent="0.3">
      <c r="B107" s="103"/>
      <c r="C107" s="98" t="s">
        <v>30</v>
      </c>
      <c r="F107" s="105" t="str">
        <f>IF($E$20="","",$E$20)</f>
        <v>Na základě výběrového řízení</v>
      </c>
      <c r="L107" s="103"/>
    </row>
    <row r="108" spans="2:63" s="102" customFormat="1" ht="11.25" customHeight="1" x14ac:dyDescent="0.3">
      <c r="B108" s="103"/>
      <c r="L108" s="103"/>
    </row>
    <row r="109" spans="2:63" s="137" customFormat="1" ht="30" customHeight="1" x14ac:dyDescent="0.3">
      <c r="B109" s="138"/>
      <c r="C109" s="139" t="s">
        <v>126</v>
      </c>
      <c r="D109" s="140" t="s">
        <v>56</v>
      </c>
      <c r="E109" s="140" t="s">
        <v>52</v>
      </c>
      <c r="F109" s="140" t="s">
        <v>127</v>
      </c>
      <c r="G109" s="140" t="s">
        <v>128</v>
      </c>
      <c r="H109" s="140" t="s">
        <v>129</v>
      </c>
      <c r="I109" s="140" t="s">
        <v>130</v>
      </c>
      <c r="J109" s="140" t="s">
        <v>131</v>
      </c>
      <c r="K109" s="141" t="s">
        <v>132</v>
      </c>
      <c r="L109" s="138"/>
      <c r="M109" s="142" t="s">
        <v>133</v>
      </c>
      <c r="N109" s="143" t="s">
        <v>41</v>
      </c>
      <c r="O109" s="143" t="s">
        <v>134</v>
      </c>
      <c r="P109" s="143" t="s">
        <v>135</v>
      </c>
      <c r="Q109" s="143" t="s">
        <v>136</v>
      </c>
      <c r="R109" s="143" t="s">
        <v>137</v>
      </c>
      <c r="S109" s="143" t="s">
        <v>138</v>
      </c>
      <c r="T109" s="144" t="s">
        <v>139</v>
      </c>
    </row>
    <row r="110" spans="2:63" s="102" customFormat="1" ht="30" customHeight="1" x14ac:dyDescent="0.35">
      <c r="B110" s="103"/>
      <c r="C110" s="131" t="s">
        <v>120</v>
      </c>
      <c r="J110" s="145">
        <f>$BK$110</f>
        <v>0</v>
      </c>
      <c r="L110" s="103"/>
      <c r="M110" s="146"/>
      <c r="N110" s="107"/>
      <c r="O110" s="107"/>
      <c r="P110" s="147">
        <f>$P$111+$P$517+$P$544+$P$1159+$P$1181+$P$1287</f>
        <v>34834.532434000001</v>
      </c>
      <c r="Q110" s="107"/>
      <c r="R110" s="147">
        <f>$R$111+$R$517+$R$544+$R$1159+$R$1181+$R$1287</f>
        <v>941.19367485000009</v>
      </c>
      <c r="S110" s="107"/>
      <c r="T110" s="148">
        <f>$T$111+$T$517+$T$544+$T$1159+$T$1181+$T$1287</f>
        <v>1629.4598040999999</v>
      </c>
      <c r="AT110" s="102" t="s">
        <v>70</v>
      </c>
      <c r="AU110" s="102" t="s">
        <v>121</v>
      </c>
      <c r="BK110" s="149">
        <f>$BK$111+$BK$517+$BK$544+$BK$1159+$BK$1181+$BK$1287</f>
        <v>0</v>
      </c>
    </row>
    <row r="111" spans="2:63" s="150" customFormat="1" ht="37.5" customHeight="1" x14ac:dyDescent="0.35">
      <c r="B111" s="151"/>
      <c r="D111" s="152" t="s">
        <v>70</v>
      </c>
      <c r="E111" s="153" t="s">
        <v>288</v>
      </c>
      <c r="F111" s="153" t="s">
        <v>289</v>
      </c>
      <c r="J111" s="154">
        <f>$BK$111</f>
        <v>0</v>
      </c>
      <c r="L111" s="151"/>
      <c r="M111" s="155"/>
      <c r="P111" s="156">
        <f>$P$112+$P$162+$P$188+$P$209+$P$367+$P$504+$P$515</f>
        <v>31595.804918999998</v>
      </c>
      <c r="R111" s="156">
        <f>$R$112+$R$162+$R$188+$R$209+$R$367+$R$504+$R$515</f>
        <v>883.69470895000018</v>
      </c>
      <c r="T111" s="157">
        <f>$T$112+$T$162+$T$188+$T$209+$T$367+$T$504+$T$515</f>
        <v>1618.741622</v>
      </c>
      <c r="AR111" s="152" t="s">
        <v>77</v>
      </c>
      <c r="AT111" s="152" t="s">
        <v>70</v>
      </c>
      <c r="AU111" s="152" t="s">
        <v>71</v>
      </c>
      <c r="AY111" s="152" t="s">
        <v>142</v>
      </c>
      <c r="BK111" s="158">
        <f>$BK$112+$BK$162+$BK$188+$BK$209+$BK$367+$BK$504+$BK$515</f>
        <v>0</v>
      </c>
    </row>
    <row r="112" spans="2:63" s="150" customFormat="1" ht="21" customHeight="1" x14ac:dyDescent="0.3">
      <c r="B112" s="151"/>
      <c r="D112" s="152" t="s">
        <v>70</v>
      </c>
      <c r="E112" s="177" t="s">
        <v>77</v>
      </c>
      <c r="F112" s="177" t="s">
        <v>290</v>
      </c>
      <c r="J112" s="178">
        <f>$BK$112</f>
        <v>0</v>
      </c>
      <c r="L112" s="151"/>
      <c r="M112" s="155"/>
      <c r="P112" s="156">
        <f>SUM($P$113:$P$161)</f>
        <v>2947.7952769999993</v>
      </c>
      <c r="R112" s="156">
        <f>SUM($R$113:$R$161)</f>
        <v>3.7499999999999999E-3</v>
      </c>
      <c r="T112" s="157">
        <f>SUM($T$113:$T$161)</f>
        <v>85.848117999999999</v>
      </c>
      <c r="AR112" s="152" t="s">
        <v>77</v>
      </c>
      <c r="AT112" s="152" t="s">
        <v>70</v>
      </c>
      <c r="AU112" s="152" t="s">
        <v>77</v>
      </c>
      <c r="AY112" s="152" t="s">
        <v>142</v>
      </c>
      <c r="BK112" s="158">
        <f>SUM($BK$113:$BK$161)</f>
        <v>0</v>
      </c>
    </row>
    <row r="113" spans="2:65" s="102" customFormat="1" ht="15.75" customHeight="1" x14ac:dyDescent="0.3">
      <c r="B113" s="103"/>
      <c r="C113" s="159" t="s">
        <v>77</v>
      </c>
      <c r="D113" s="159" t="s">
        <v>145</v>
      </c>
      <c r="E113" s="160" t="s">
        <v>291</v>
      </c>
      <c r="F113" s="161" t="s">
        <v>292</v>
      </c>
      <c r="G113" s="162" t="s">
        <v>293</v>
      </c>
      <c r="H113" s="163">
        <v>33.417000000000002</v>
      </c>
      <c r="I113" s="171"/>
      <c r="J113" s="164">
        <f>ROUND($I$113*$H$113,2)</f>
        <v>0</v>
      </c>
      <c r="K113" s="161" t="s">
        <v>294</v>
      </c>
      <c r="L113" s="103"/>
      <c r="M113" s="165"/>
      <c r="N113" s="179" t="s">
        <v>42</v>
      </c>
      <c r="O113" s="180">
        <v>0.21</v>
      </c>
      <c r="P113" s="180">
        <f>$O$113*$H$113</f>
        <v>7.0175700000000001</v>
      </c>
      <c r="Q113" s="180">
        <v>0</v>
      </c>
      <c r="R113" s="180">
        <f>$Q$113*$H$113</f>
        <v>0</v>
      </c>
      <c r="S113" s="180">
        <v>0.26</v>
      </c>
      <c r="T113" s="181">
        <f>$S$113*$H$113</f>
        <v>8.6884200000000007</v>
      </c>
      <c r="AR113" s="99" t="s">
        <v>149</v>
      </c>
      <c r="AT113" s="99" t="s">
        <v>145</v>
      </c>
      <c r="AU113" s="99" t="s">
        <v>79</v>
      </c>
      <c r="AY113" s="102" t="s">
        <v>142</v>
      </c>
      <c r="BE113" s="169">
        <f>IF($N$113="základní",$J$113,0)</f>
        <v>0</v>
      </c>
      <c r="BF113" s="169">
        <f>IF($N$113="snížená",$J$113,0)</f>
        <v>0</v>
      </c>
      <c r="BG113" s="169">
        <f>IF($N$113="zákl. přenesená",$J$113,0)</f>
        <v>0</v>
      </c>
      <c r="BH113" s="169">
        <f>IF($N$113="sníž. přenesená",$J$113,0)</f>
        <v>0</v>
      </c>
      <c r="BI113" s="169">
        <f>IF($N$113="nulová",$J$113,0)</f>
        <v>0</v>
      </c>
      <c r="BJ113" s="99" t="s">
        <v>77</v>
      </c>
      <c r="BK113" s="169">
        <f>ROUND($I$113*$H$113,2)</f>
        <v>0</v>
      </c>
      <c r="BL113" s="99" t="s">
        <v>149</v>
      </c>
      <c r="BM113" s="99" t="s">
        <v>77</v>
      </c>
    </row>
    <row r="114" spans="2:65" s="102" customFormat="1" ht="15.75" customHeight="1" x14ac:dyDescent="0.3">
      <c r="B114" s="182"/>
      <c r="D114" s="183" t="s">
        <v>156</v>
      </c>
      <c r="E114" s="184"/>
      <c r="F114" s="184" t="s">
        <v>295</v>
      </c>
      <c r="H114" s="185"/>
      <c r="L114" s="182"/>
      <c r="M114" s="186"/>
      <c r="T114" s="187"/>
      <c r="AT114" s="185" t="s">
        <v>156</v>
      </c>
      <c r="AU114" s="185" t="s">
        <v>79</v>
      </c>
      <c r="AV114" s="185" t="s">
        <v>77</v>
      </c>
      <c r="AW114" s="185" t="s">
        <v>121</v>
      </c>
      <c r="AX114" s="185" t="s">
        <v>71</v>
      </c>
      <c r="AY114" s="185" t="s">
        <v>142</v>
      </c>
    </row>
    <row r="115" spans="2:65" s="102" customFormat="1" ht="15.75" customHeight="1" x14ac:dyDescent="0.3">
      <c r="B115" s="188"/>
      <c r="D115" s="189" t="s">
        <v>156</v>
      </c>
      <c r="E115" s="190"/>
      <c r="F115" s="191" t="s">
        <v>296</v>
      </c>
      <c r="H115" s="192">
        <v>33.417000000000002</v>
      </c>
      <c r="L115" s="188"/>
      <c r="M115" s="193"/>
      <c r="T115" s="194"/>
      <c r="AT115" s="190" t="s">
        <v>156</v>
      </c>
      <c r="AU115" s="190" t="s">
        <v>79</v>
      </c>
      <c r="AV115" s="190" t="s">
        <v>79</v>
      </c>
      <c r="AW115" s="190" t="s">
        <v>121</v>
      </c>
      <c r="AX115" s="190" t="s">
        <v>71</v>
      </c>
      <c r="AY115" s="190" t="s">
        <v>142</v>
      </c>
    </row>
    <row r="116" spans="2:65" s="102" customFormat="1" ht="15.75" customHeight="1" x14ac:dyDescent="0.3">
      <c r="B116" s="195"/>
      <c r="D116" s="189" t="s">
        <v>156</v>
      </c>
      <c r="E116" s="196"/>
      <c r="F116" s="197" t="s">
        <v>167</v>
      </c>
      <c r="H116" s="198">
        <v>33.417000000000002</v>
      </c>
      <c r="L116" s="195"/>
      <c r="M116" s="199"/>
      <c r="T116" s="200"/>
      <c r="AT116" s="196" t="s">
        <v>156</v>
      </c>
      <c r="AU116" s="196" t="s">
        <v>79</v>
      </c>
      <c r="AV116" s="196" t="s">
        <v>149</v>
      </c>
      <c r="AW116" s="196" t="s">
        <v>121</v>
      </c>
      <c r="AX116" s="196" t="s">
        <v>77</v>
      </c>
      <c r="AY116" s="196" t="s">
        <v>142</v>
      </c>
    </row>
    <row r="117" spans="2:65" s="102" customFormat="1" ht="15.75" customHeight="1" x14ac:dyDescent="0.3">
      <c r="B117" s="103"/>
      <c r="C117" s="159" t="s">
        <v>79</v>
      </c>
      <c r="D117" s="159" t="s">
        <v>145</v>
      </c>
      <c r="E117" s="160" t="s">
        <v>297</v>
      </c>
      <c r="F117" s="161" t="s">
        <v>298</v>
      </c>
      <c r="G117" s="162" t="s">
        <v>293</v>
      </c>
      <c r="H117" s="163">
        <v>23.712</v>
      </c>
      <c r="I117" s="171"/>
      <c r="J117" s="164">
        <f>ROUND($I$117*$H$117,2)</f>
        <v>0</v>
      </c>
      <c r="K117" s="161" t="s">
        <v>294</v>
      </c>
      <c r="L117" s="103"/>
      <c r="M117" s="165"/>
      <c r="N117" s="179" t="s">
        <v>42</v>
      </c>
      <c r="O117" s="180">
        <v>2.6160000000000001</v>
      </c>
      <c r="P117" s="180">
        <f>$O$117*$H$117</f>
        <v>62.030591999999999</v>
      </c>
      <c r="Q117" s="180">
        <v>0</v>
      </c>
      <c r="R117" s="180">
        <f>$Q$117*$H$117</f>
        <v>0</v>
      </c>
      <c r="S117" s="180">
        <v>0.504</v>
      </c>
      <c r="T117" s="181">
        <f>$S$117*$H$117</f>
        <v>11.950848000000001</v>
      </c>
      <c r="AR117" s="99" t="s">
        <v>149</v>
      </c>
      <c r="AT117" s="99" t="s">
        <v>145</v>
      </c>
      <c r="AU117" s="99" t="s">
        <v>79</v>
      </c>
      <c r="AY117" s="102" t="s">
        <v>142</v>
      </c>
      <c r="BE117" s="169">
        <f>IF($N$117="základní",$J$117,0)</f>
        <v>0</v>
      </c>
      <c r="BF117" s="169">
        <f>IF($N$117="snížená",$J$117,0)</f>
        <v>0</v>
      </c>
      <c r="BG117" s="169">
        <f>IF($N$117="zákl. přenesená",$J$117,0)</f>
        <v>0</v>
      </c>
      <c r="BH117" s="169">
        <f>IF($N$117="sníž. přenesená",$J$117,0)</f>
        <v>0</v>
      </c>
      <c r="BI117" s="169">
        <f>IF($N$117="nulová",$J$117,0)</f>
        <v>0</v>
      </c>
      <c r="BJ117" s="99" t="s">
        <v>77</v>
      </c>
      <c r="BK117" s="169">
        <f>ROUND($I$117*$H$117,2)</f>
        <v>0</v>
      </c>
      <c r="BL117" s="99" t="s">
        <v>149</v>
      </c>
      <c r="BM117" s="99" t="s">
        <v>299</v>
      </c>
    </row>
    <row r="118" spans="2:65" s="102" customFormat="1" ht="15.75" customHeight="1" x14ac:dyDescent="0.3">
      <c r="B118" s="182"/>
      <c r="D118" s="183" t="s">
        <v>156</v>
      </c>
      <c r="E118" s="184"/>
      <c r="F118" s="184" t="s">
        <v>300</v>
      </c>
      <c r="H118" s="185"/>
      <c r="L118" s="182"/>
      <c r="M118" s="186"/>
      <c r="T118" s="187"/>
      <c r="AT118" s="185" t="s">
        <v>156</v>
      </c>
      <c r="AU118" s="185" t="s">
        <v>79</v>
      </c>
      <c r="AV118" s="185" t="s">
        <v>77</v>
      </c>
      <c r="AW118" s="185" t="s">
        <v>121</v>
      </c>
      <c r="AX118" s="185" t="s">
        <v>71</v>
      </c>
      <c r="AY118" s="185" t="s">
        <v>142</v>
      </c>
    </row>
    <row r="119" spans="2:65" s="102" customFormat="1" ht="15.75" customHeight="1" x14ac:dyDescent="0.3">
      <c r="B119" s="188"/>
      <c r="D119" s="189" t="s">
        <v>156</v>
      </c>
      <c r="E119" s="190"/>
      <c r="F119" s="191" t="s">
        <v>301</v>
      </c>
      <c r="H119" s="192">
        <v>23.712</v>
      </c>
      <c r="L119" s="188"/>
      <c r="M119" s="193"/>
      <c r="T119" s="194"/>
      <c r="AT119" s="190" t="s">
        <v>156</v>
      </c>
      <c r="AU119" s="190" t="s">
        <v>79</v>
      </c>
      <c r="AV119" s="190" t="s">
        <v>79</v>
      </c>
      <c r="AW119" s="190" t="s">
        <v>121</v>
      </c>
      <c r="AX119" s="190" t="s">
        <v>71</v>
      </c>
      <c r="AY119" s="190" t="s">
        <v>142</v>
      </c>
    </row>
    <row r="120" spans="2:65" s="102" customFormat="1" ht="15.75" customHeight="1" x14ac:dyDescent="0.3">
      <c r="B120" s="195"/>
      <c r="D120" s="189" t="s">
        <v>156</v>
      </c>
      <c r="E120" s="196"/>
      <c r="F120" s="197" t="s">
        <v>167</v>
      </c>
      <c r="H120" s="198">
        <v>23.712</v>
      </c>
      <c r="L120" s="195"/>
      <c r="M120" s="199"/>
      <c r="T120" s="200"/>
      <c r="AT120" s="196" t="s">
        <v>156</v>
      </c>
      <c r="AU120" s="196" t="s">
        <v>79</v>
      </c>
      <c r="AV120" s="196" t="s">
        <v>149</v>
      </c>
      <c r="AW120" s="196" t="s">
        <v>121</v>
      </c>
      <c r="AX120" s="196" t="s">
        <v>77</v>
      </c>
      <c r="AY120" s="196" t="s">
        <v>142</v>
      </c>
    </row>
    <row r="121" spans="2:65" s="102" customFormat="1" ht="15.75" customHeight="1" x14ac:dyDescent="0.3">
      <c r="B121" s="103"/>
      <c r="C121" s="159" t="s">
        <v>168</v>
      </c>
      <c r="D121" s="159" t="s">
        <v>145</v>
      </c>
      <c r="E121" s="160" t="s">
        <v>302</v>
      </c>
      <c r="F121" s="161" t="s">
        <v>303</v>
      </c>
      <c r="G121" s="162" t="s">
        <v>293</v>
      </c>
      <c r="H121" s="163">
        <v>31.524999999999999</v>
      </c>
      <c r="I121" s="171"/>
      <c r="J121" s="164">
        <f>ROUND($I$121*$H$121,2)</f>
        <v>0</v>
      </c>
      <c r="K121" s="161" t="s">
        <v>294</v>
      </c>
      <c r="L121" s="103"/>
      <c r="M121" s="165"/>
      <c r="N121" s="179" t="s">
        <v>42</v>
      </c>
      <c r="O121" s="180">
        <v>7.0000000000000007E-2</v>
      </c>
      <c r="P121" s="180">
        <f>$O$121*$H$121</f>
        <v>2.20675</v>
      </c>
      <c r="Q121" s="180">
        <v>0</v>
      </c>
      <c r="R121" s="180">
        <f>$Q$121*$H$121</f>
        <v>0</v>
      </c>
      <c r="S121" s="180">
        <v>0.13</v>
      </c>
      <c r="T121" s="181">
        <f>$S$121*$H$121</f>
        <v>4.0982500000000002</v>
      </c>
      <c r="AR121" s="99" t="s">
        <v>149</v>
      </c>
      <c r="AT121" s="99" t="s">
        <v>145</v>
      </c>
      <c r="AU121" s="99" t="s">
        <v>79</v>
      </c>
      <c r="AY121" s="102" t="s">
        <v>142</v>
      </c>
      <c r="BE121" s="169">
        <f>IF($N$121="základní",$J$121,0)</f>
        <v>0</v>
      </c>
      <c r="BF121" s="169">
        <f>IF($N$121="snížená",$J$121,0)</f>
        <v>0</v>
      </c>
      <c r="BG121" s="169">
        <f>IF($N$121="zákl. přenesená",$J$121,0)</f>
        <v>0</v>
      </c>
      <c r="BH121" s="169">
        <f>IF($N$121="sníž. přenesená",$J$121,0)</f>
        <v>0</v>
      </c>
      <c r="BI121" s="169">
        <f>IF($N$121="nulová",$J$121,0)</f>
        <v>0</v>
      </c>
      <c r="BJ121" s="99" t="s">
        <v>77</v>
      </c>
      <c r="BK121" s="169">
        <f>ROUND($I$121*$H$121,2)</f>
        <v>0</v>
      </c>
      <c r="BL121" s="99" t="s">
        <v>149</v>
      </c>
      <c r="BM121" s="99" t="s">
        <v>304</v>
      </c>
    </row>
    <row r="122" spans="2:65" s="102" customFormat="1" ht="15.75" customHeight="1" x14ac:dyDescent="0.3">
      <c r="B122" s="103"/>
      <c r="C122" s="162" t="s">
        <v>149</v>
      </c>
      <c r="D122" s="162" t="s">
        <v>145</v>
      </c>
      <c r="E122" s="160" t="s">
        <v>305</v>
      </c>
      <c r="F122" s="161" t="s">
        <v>306</v>
      </c>
      <c r="G122" s="162" t="s">
        <v>293</v>
      </c>
      <c r="H122" s="163">
        <v>85.35</v>
      </c>
      <c r="I122" s="171"/>
      <c r="J122" s="164">
        <f>ROUND($I$122*$H$122,2)</f>
        <v>0</v>
      </c>
      <c r="K122" s="161" t="s">
        <v>294</v>
      </c>
      <c r="L122" s="103"/>
      <c r="M122" s="165"/>
      <c r="N122" s="179" t="s">
        <v>42</v>
      </c>
      <c r="O122" s="180">
        <v>0.16600000000000001</v>
      </c>
      <c r="P122" s="180">
        <f>$O$122*$H$122</f>
        <v>14.168099999999999</v>
      </c>
      <c r="Q122" s="180">
        <v>0</v>
      </c>
      <c r="R122" s="180">
        <f>$Q$122*$H$122</f>
        <v>0</v>
      </c>
      <c r="S122" s="180">
        <v>0.4</v>
      </c>
      <c r="T122" s="181">
        <f>$S$122*$H$122</f>
        <v>34.14</v>
      </c>
      <c r="AR122" s="99" t="s">
        <v>149</v>
      </c>
      <c r="AT122" s="99" t="s">
        <v>145</v>
      </c>
      <c r="AU122" s="99" t="s">
        <v>79</v>
      </c>
      <c r="AY122" s="99" t="s">
        <v>142</v>
      </c>
      <c r="BE122" s="169">
        <f>IF($N$122="základní",$J$122,0)</f>
        <v>0</v>
      </c>
      <c r="BF122" s="169">
        <f>IF($N$122="snížená",$J$122,0)</f>
        <v>0</v>
      </c>
      <c r="BG122" s="169">
        <f>IF($N$122="zákl. přenesená",$J$122,0)</f>
        <v>0</v>
      </c>
      <c r="BH122" s="169">
        <f>IF($N$122="sníž. přenesená",$J$122,0)</f>
        <v>0</v>
      </c>
      <c r="BI122" s="169">
        <f>IF($N$122="nulová",$J$122,0)</f>
        <v>0</v>
      </c>
      <c r="BJ122" s="99" t="s">
        <v>77</v>
      </c>
      <c r="BK122" s="169">
        <f>ROUND($I$122*$H$122,2)</f>
        <v>0</v>
      </c>
      <c r="BL122" s="99" t="s">
        <v>149</v>
      </c>
      <c r="BM122" s="99" t="s">
        <v>307</v>
      </c>
    </row>
    <row r="123" spans="2:65" s="102" customFormat="1" ht="15.75" customHeight="1" x14ac:dyDescent="0.3">
      <c r="B123" s="103"/>
      <c r="C123" s="162" t="s">
        <v>141</v>
      </c>
      <c r="D123" s="162" t="s">
        <v>145</v>
      </c>
      <c r="E123" s="160" t="s">
        <v>308</v>
      </c>
      <c r="F123" s="161" t="s">
        <v>309</v>
      </c>
      <c r="G123" s="162" t="s">
        <v>293</v>
      </c>
      <c r="H123" s="163">
        <v>85.35</v>
      </c>
      <c r="I123" s="171"/>
      <c r="J123" s="164">
        <f>ROUND($I$123*$H$123,2)</f>
        <v>0</v>
      </c>
      <c r="K123" s="161" t="s">
        <v>294</v>
      </c>
      <c r="L123" s="103"/>
      <c r="M123" s="165"/>
      <c r="N123" s="179" t="s">
        <v>42</v>
      </c>
      <c r="O123" s="180">
        <v>0.182</v>
      </c>
      <c r="P123" s="180">
        <f>$O$123*$H$123</f>
        <v>15.533699999999998</v>
      </c>
      <c r="Q123" s="180">
        <v>0</v>
      </c>
      <c r="R123" s="180">
        <f>$Q$123*$H$123</f>
        <v>0</v>
      </c>
      <c r="S123" s="180">
        <v>0.316</v>
      </c>
      <c r="T123" s="181">
        <f>$S$123*$H$123</f>
        <v>26.970599999999997</v>
      </c>
      <c r="AR123" s="99" t="s">
        <v>149</v>
      </c>
      <c r="AT123" s="99" t="s">
        <v>145</v>
      </c>
      <c r="AU123" s="99" t="s">
        <v>79</v>
      </c>
      <c r="AY123" s="99" t="s">
        <v>142</v>
      </c>
      <c r="BE123" s="169">
        <f>IF($N$123="základní",$J$123,0)</f>
        <v>0</v>
      </c>
      <c r="BF123" s="169">
        <f>IF($N$123="snížená",$J$123,0)</f>
        <v>0</v>
      </c>
      <c r="BG123" s="169">
        <f>IF($N$123="zákl. přenesená",$J$123,0)</f>
        <v>0</v>
      </c>
      <c r="BH123" s="169">
        <f>IF($N$123="sníž. přenesená",$J$123,0)</f>
        <v>0</v>
      </c>
      <c r="BI123" s="169">
        <f>IF($N$123="nulová",$J$123,0)</f>
        <v>0</v>
      </c>
      <c r="BJ123" s="99" t="s">
        <v>77</v>
      </c>
      <c r="BK123" s="169">
        <f>ROUND($I$123*$H$123,2)</f>
        <v>0</v>
      </c>
      <c r="BL123" s="99" t="s">
        <v>149</v>
      </c>
      <c r="BM123" s="99" t="s">
        <v>310</v>
      </c>
    </row>
    <row r="124" spans="2:65" s="102" customFormat="1" ht="15.75" customHeight="1" x14ac:dyDescent="0.3">
      <c r="B124" s="182"/>
      <c r="D124" s="183" t="s">
        <v>156</v>
      </c>
      <c r="E124" s="184"/>
      <c r="F124" s="184" t="s">
        <v>311</v>
      </c>
      <c r="H124" s="185"/>
      <c r="L124" s="182"/>
      <c r="M124" s="186"/>
      <c r="T124" s="187"/>
      <c r="AT124" s="185" t="s">
        <v>156</v>
      </c>
      <c r="AU124" s="185" t="s">
        <v>79</v>
      </c>
      <c r="AV124" s="185" t="s">
        <v>77</v>
      </c>
      <c r="AW124" s="185" t="s">
        <v>121</v>
      </c>
      <c r="AX124" s="185" t="s">
        <v>71</v>
      </c>
      <c r="AY124" s="185" t="s">
        <v>142</v>
      </c>
    </row>
    <row r="125" spans="2:65" s="102" customFormat="1" ht="15.75" customHeight="1" x14ac:dyDescent="0.3">
      <c r="B125" s="188"/>
      <c r="D125" s="189" t="s">
        <v>156</v>
      </c>
      <c r="E125" s="190"/>
      <c r="F125" s="191" t="s">
        <v>312</v>
      </c>
      <c r="H125" s="192">
        <v>85.35</v>
      </c>
      <c r="L125" s="188"/>
      <c r="M125" s="193"/>
      <c r="T125" s="194"/>
      <c r="AT125" s="190" t="s">
        <v>156</v>
      </c>
      <c r="AU125" s="190" t="s">
        <v>79</v>
      </c>
      <c r="AV125" s="190" t="s">
        <v>79</v>
      </c>
      <c r="AW125" s="190" t="s">
        <v>121</v>
      </c>
      <c r="AX125" s="190" t="s">
        <v>71</v>
      </c>
      <c r="AY125" s="190" t="s">
        <v>142</v>
      </c>
    </row>
    <row r="126" spans="2:65" s="102" customFormat="1" ht="15.75" customHeight="1" x14ac:dyDescent="0.3">
      <c r="B126" s="195"/>
      <c r="D126" s="189" t="s">
        <v>156</v>
      </c>
      <c r="E126" s="196"/>
      <c r="F126" s="197" t="s">
        <v>167</v>
      </c>
      <c r="H126" s="198">
        <v>85.35</v>
      </c>
      <c r="L126" s="195"/>
      <c r="M126" s="199"/>
      <c r="T126" s="200"/>
      <c r="AT126" s="196" t="s">
        <v>156</v>
      </c>
      <c r="AU126" s="196" t="s">
        <v>79</v>
      </c>
      <c r="AV126" s="196" t="s">
        <v>149</v>
      </c>
      <c r="AW126" s="196" t="s">
        <v>121</v>
      </c>
      <c r="AX126" s="196" t="s">
        <v>77</v>
      </c>
      <c r="AY126" s="196" t="s">
        <v>142</v>
      </c>
    </row>
    <row r="127" spans="2:65" s="102" customFormat="1" ht="15.75" customHeight="1" x14ac:dyDescent="0.3">
      <c r="B127" s="103"/>
      <c r="C127" s="159" t="s">
        <v>185</v>
      </c>
      <c r="D127" s="159" t="s">
        <v>145</v>
      </c>
      <c r="E127" s="160" t="s">
        <v>313</v>
      </c>
      <c r="F127" s="161" t="s">
        <v>314</v>
      </c>
      <c r="G127" s="162" t="s">
        <v>315</v>
      </c>
      <c r="H127" s="163">
        <v>15</v>
      </c>
      <c r="I127" s="171"/>
      <c r="J127" s="164">
        <f>ROUND($I$127*$H$127,2)</f>
        <v>0</v>
      </c>
      <c r="K127" s="161" t="s">
        <v>294</v>
      </c>
      <c r="L127" s="103"/>
      <c r="M127" s="165"/>
      <c r="N127" s="179" t="s">
        <v>42</v>
      </c>
      <c r="O127" s="180">
        <v>9.7000000000000003E-2</v>
      </c>
      <c r="P127" s="180">
        <f>$O$127*$H$127</f>
        <v>1.4550000000000001</v>
      </c>
      <c r="Q127" s="180">
        <v>0</v>
      </c>
      <c r="R127" s="180">
        <f>$Q$127*$H$127</f>
        <v>0</v>
      </c>
      <c r="S127" s="180">
        <v>0</v>
      </c>
      <c r="T127" s="181">
        <f>$S$127*$H$127</f>
        <v>0</v>
      </c>
      <c r="AR127" s="99" t="s">
        <v>149</v>
      </c>
      <c r="AT127" s="99" t="s">
        <v>145</v>
      </c>
      <c r="AU127" s="99" t="s">
        <v>79</v>
      </c>
      <c r="AY127" s="102" t="s">
        <v>142</v>
      </c>
      <c r="BE127" s="169">
        <f>IF($N$127="základní",$J$127,0)</f>
        <v>0</v>
      </c>
      <c r="BF127" s="169">
        <f>IF($N$127="snížená",$J$127,0)</f>
        <v>0</v>
      </c>
      <c r="BG127" s="169">
        <f>IF($N$127="zákl. přenesená",$J$127,0)</f>
        <v>0</v>
      </c>
      <c r="BH127" s="169">
        <f>IF($N$127="sníž. přenesená",$J$127,0)</f>
        <v>0</v>
      </c>
      <c r="BI127" s="169">
        <f>IF($N$127="nulová",$J$127,0)</f>
        <v>0</v>
      </c>
      <c r="BJ127" s="99" t="s">
        <v>77</v>
      </c>
      <c r="BK127" s="169">
        <f>ROUND($I$127*$H$127,2)</f>
        <v>0</v>
      </c>
      <c r="BL127" s="99" t="s">
        <v>149</v>
      </c>
      <c r="BM127" s="99" t="s">
        <v>316</v>
      </c>
    </row>
    <row r="128" spans="2:65" s="102" customFormat="1" ht="15.75" customHeight="1" x14ac:dyDescent="0.3">
      <c r="B128" s="103"/>
      <c r="C128" s="162" t="s">
        <v>191</v>
      </c>
      <c r="D128" s="162" t="s">
        <v>145</v>
      </c>
      <c r="E128" s="160" t="s">
        <v>317</v>
      </c>
      <c r="F128" s="161" t="s">
        <v>318</v>
      </c>
      <c r="G128" s="162" t="s">
        <v>315</v>
      </c>
      <c r="H128" s="163">
        <v>258.505</v>
      </c>
      <c r="I128" s="171"/>
      <c r="J128" s="164">
        <f>ROUND($I$128*$H$128,2)</f>
        <v>0</v>
      </c>
      <c r="K128" s="161" t="s">
        <v>294</v>
      </c>
      <c r="L128" s="103"/>
      <c r="M128" s="165"/>
      <c r="N128" s="179" t="s">
        <v>42</v>
      </c>
      <c r="O128" s="180">
        <v>0.46700000000000003</v>
      </c>
      <c r="P128" s="180">
        <f>$O$128*$H$128</f>
        <v>120.721835</v>
      </c>
      <c r="Q128" s="180">
        <v>0</v>
      </c>
      <c r="R128" s="180">
        <f>$Q$128*$H$128</f>
        <v>0</v>
      </c>
      <c r="S128" s="180">
        <v>0</v>
      </c>
      <c r="T128" s="181">
        <f>$S$128*$H$128</f>
        <v>0</v>
      </c>
      <c r="AR128" s="99" t="s">
        <v>149</v>
      </c>
      <c r="AT128" s="99" t="s">
        <v>145</v>
      </c>
      <c r="AU128" s="99" t="s">
        <v>79</v>
      </c>
      <c r="AY128" s="99" t="s">
        <v>142</v>
      </c>
      <c r="BE128" s="169">
        <f>IF($N$128="základní",$J$128,0)</f>
        <v>0</v>
      </c>
      <c r="BF128" s="169">
        <f>IF($N$128="snížená",$J$128,0)</f>
        <v>0</v>
      </c>
      <c r="BG128" s="169">
        <f>IF($N$128="zákl. přenesená",$J$128,0)</f>
        <v>0</v>
      </c>
      <c r="BH128" s="169">
        <f>IF($N$128="sníž. přenesená",$J$128,0)</f>
        <v>0</v>
      </c>
      <c r="BI128" s="169">
        <f>IF($N$128="nulová",$J$128,0)</f>
        <v>0</v>
      </c>
      <c r="BJ128" s="99" t="s">
        <v>77</v>
      </c>
      <c r="BK128" s="169">
        <f>ROUND($I$128*$H$128,2)</f>
        <v>0</v>
      </c>
      <c r="BL128" s="99" t="s">
        <v>149</v>
      </c>
      <c r="BM128" s="99" t="s">
        <v>319</v>
      </c>
    </row>
    <row r="129" spans="2:65" s="102" customFormat="1" ht="15.75" customHeight="1" x14ac:dyDescent="0.3">
      <c r="B129" s="188"/>
      <c r="D129" s="183" t="s">
        <v>156</v>
      </c>
      <c r="E129" s="191"/>
      <c r="F129" s="191" t="s">
        <v>320</v>
      </c>
      <c r="H129" s="192">
        <v>258.505</v>
      </c>
      <c r="L129" s="188"/>
      <c r="M129" s="193"/>
      <c r="T129" s="194"/>
      <c r="AT129" s="190" t="s">
        <v>156</v>
      </c>
      <c r="AU129" s="190" t="s">
        <v>79</v>
      </c>
      <c r="AV129" s="190" t="s">
        <v>79</v>
      </c>
      <c r="AW129" s="190" t="s">
        <v>121</v>
      </c>
      <c r="AX129" s="190" t="s">
        <v>71</v>
      </c>
      <c r="AY129" s="190" t="s">
        <v>142</v>
      </c>
    </row>
    <row r="130" spans="2:65" s="102" customFormat="1" ht="15.75" customHeight="1" x14ac:dyDescent="0.3">
      <c r="B130" s="195"/>
      <c r="D130" s="189" t="s">
        <v>156</v>
      </c>
      <c r="E130" s="196"/>
      <c r="F130" s="197" t="s">
        <v>167</v>
      </c>
      <c r="H130" s="198">
        <v>258.505</v>
      </c>
      <c r="L130" s="195"/>
      <c r="M130" s="199"/>
      <c r="T130" s="200"/>
      <c r="AT130" s="196" t="s">
        <v>156</v>
      </c>
      <c r="AU130" s="196" t="s">
        <v>79</v>
      </c>
      <c r="AV130" s="196" t="s">
        <v>149</v>
      </c>
      <c r="AW130" s="196" t="s">
        <v>121</v>
      </c>
      <c r="AX130" s="196" t="s">
        <v>77</v>
      </c>
      <c r="AY130" s="196" t="s">
        <v>142</v>
      </c>
    </row>
    <row r="131" spans="2:65" s="102" customFormat="1" ht="15.75" customHeight="1" x14ac:dyDescent="0.3">
      <c r="B131" s="103"/>
      <c r="C131" s="159" t="s">
        <v>195</v>
      </c>
      <c r="D131" s="159" t="s">
        <v>145</v>
      </c>
      <c r="E131" s="160" t="s">
        <v>321</v>
      </c>
      <c r="F131" s="161" t="s">
        <v>322</v>
      </c>
      <c r="G131" s="162" t="s">
        <v>315</v>
      </c>
      <c r="H131" s="163">
        <v>17.07</v>
      </c>
      <c r="I131" s="171"/>
      <c r="J131" s="164">
        <f>ROUND($I$131*$H$131,2)</f>
        <v>0</v>
      </c>
      <c r="K131" s="161" t="s">
        <v>294</v>
      </c>
      <c r="L131" s="103"/>
      <c r="M131" s="165"/>
      <c r="N131" s="179" t="s">
        <v>42</v>
      </c>
      <c r="O131" s="180">
        <v>3.36</v>
      </c>
      <c r="P131" s="180">
        <f>$O$131*$H$131</f>
        <v>57.355199999999996</v>
      </c>
      <c r="Q131" s="180">
        <v>0</v>
      </c>
      <c r="R131" s="180">
        <f>$Q$131*$H$131</f>
        <v>0</v>
      </c>
      <c r="S131" s="180">
        <v>0</v>
      </c>
      <c r="T131" s="181">
        <f>$S$131*$H$131</f>
        <v>0</v>
      </c>
      <c r="AR131" s="99" t="s">
        <v>149</v>
      </c>
      <c r="AT131" s="99" t="s">
        <v>145</v>
      </c>
      <c r="AU131" s="99" t="s">
        <v>79</v>
      </c>
      <c r="AY131" s="102" t="s">
        <v>142</v>
      </c>
      <c r="BE131" s="169">
        <f>IF($N$131="základní",$J$131,0)</f>
        <v>0</v>
      </c>
      <c r="BF131" s="169">
        <f>IF($N$131="snížená",$J$131,0)</f>
        <v>0</v>
      </c>
      <c r="BG131" s="169">
        <f>IF($N$131="zákl. přenesená",$J$131,0)</f>
        <v>0</v>
      </c>
      <c r="BH131" s="169">
        <f>IF($N$131="sníž. přenesená",$J$131,0)</f>
        <v>0</v>
      </c>
      <c r="BI131" s="169">
        <f>IF($N$131="nulová",$J$131,0)</f>
        <v>0</v>
      </c>
      <c r="BJ131" s="99" t="s">
        <v>77</v>
      </c>
      <c r="BK131" s="169">
        <f>ROUND($I$131*$H$131,2)</f>
        <v>0</v>
      </c>
      <c r="BL131" s="99" t="s">
        <v>149</v>
      </c>
      <c r="BM131" s="99" t="s">
        <v>323</v>
      </c>
    </row>
    <row r="132" spans="2:65" s="102" customFormat="1" ht="15.75" customHeight="1" x14ac:dyDescent="0.3">
      <c r="B132" s="188"/>
      <c r="D132" s="183" t="s">
        <v>156</v>
      </c>
      <c r="E132" s="191"/>
      <c r="F132" s="191" t="s">
        <v>324</v>
      </c>
      <c r="H132" s="192">
        <v>17.07</v>
      </c>
      <c r="L132" s="188"/>
      <c r="M132" s="193"/>
      <c r="T132" s="194"/>
      <c r="AT132" s="190" t="s">
        <v>156</v>
      </c>
      <c r="AU132" s="190" t="s">
        <v>79</v>
      </c>
      <c r="AV132" s="190" t="s">
        <v>79</v>
      </c>
      <c r="AW132" s="190" t="s">
        <v>121</v>
      </c>
      <c r="AX132" s="190" t="s">
        <v>71</v>
      </c>
      <c r="AY132" s="190" t="s">
        <v>142</v>
      </c>
    </row>
    <row r="133" spans="2:65" s="102" customFormat="1" ht="15.75" customHeight="1" x14ac:dyDescent="0.3">
      <c r="B133" s="195"/>
      <c r="D133" s="189" t="s">
        <v>156</v>
      </c>
      <c r="E133" s="196"/>
      <c r="F133" s="197" t="s">
        <v>167</v>
      </c>
      <c r="H133" s="198">
        <v>17.07</v>
      </c>
      <c r="L133" s="195"/>
      <c r="M133" s="199"/>
      <c r="T133" s="200"/>
      <c r="AT133" s="196" t="s">
        <v>156</v>
      </c>
      <c r="AU133" s="196" t="s">
        <v>79</v>
      </c>
      <c r="AV133" s="196" t="s">
        <v>149</v>
      </c>
      <c r="AW133" s="196" t="s">
        <v>121</v>
      </c>
      <c r="AX133" s="196" t="s">
        <v>77</v>
      </c>
      <c r="AY133" s="196" t="s">
        <v>142</v>
      </c>
    </row>
    <row r="134" spans="2:65" s="102" customFormat="1" ht="15.75" customHeight="1" x14ac:dyDescent="0.3">
      <c r="B134" s="103"/>
      <c r="C134" s="159" t="s">
        <v>199</v>
      </c>
      <c r="D134" s="159" t="s">
        <v>145</v>
      </c>
      <c r="E134" s="160" t="s">
        <v>325</v>
      </c>
      <c r="F134" s="161" t="s">
        <v>326</v>
      </c>
      <c r="G134" s="162" t="s">
        <v>315</v>
      </c>
      <c r="H134" s="163">
        <v>135</v>
      </c>
      <c r="I134" s="171"/>
      <c r="J134" s="164">
        <f>ROUND($I$134*$H$134,2)</f>
        <v>0</v>
      </c>
      <c r="K134" s="161" t="s">
        <v>294</v>
      </c>
      <c r="L134" s="103"/>
      <c r="M134" s="165"/>
      <c r="N134" s="179" t="s">
        <v>42</v>
      </c>
      <c r="O134" s="180">
        <v>7.7039999999999997</v>
      </c>
      <c r="P134" s="180">
        <f>$O$134*$H$134</f>
        <v>1040.04</v>
      </c>
      <c r="Q134" s="180">
        <v>0</v>
      </c>
      <c r="R134" s="180">
        <f>$Q$134*$H$134</f>
        <v>0</v>
      </c>
      <c r="S134" s="180">
        <v>0</v>
      </c>
      <c r="T134" s="181">
        <f>$S$134*$H$134</f>
        <v>0</v>
      </c>
      <c r="AR134" s="99" t="s">
        <v>149</v>
      </c>
      <c r="AT134" s="99" t="s">
        <v>145</v>
      </c>
      <c r="AU134" s="99" t="s">
        <v>79</v>
      </c>
      <c r="AY134" s="102" t="s">
        <v>142</v>
      </c>
      <c r="BE134" s="169">
        <f>IF($N$134="základní",$J$134,0)</f>
        <v>0</v>
      </c>
      <c r="BF134" s="169">
        <f>IF($N$134="snížená",$J$134,0)</f>
        <v>0</v>
      </c>
      <c r="BG134" s="169">
        <f>IF($N$134="zákl. přenesená",$J$134,0)</f>
        <v>0</v>
      </c>
      <c r="BH134" s="169">
        <f>IF($N$134="sníž. přenesená",$J$134,0)</f>
        <v>0</v>
      </c>
      <c r="BI134" s="169">
        <f>IF($N$134="nulová",$J$134,0)</f>
        <v>0</v>
      </c>
      <c r="BJ134" s="99" t="s">
        <v>77</v>
      </c>
      <c r="BK134" s="169">
        <f>ROUND($I$134*$H$134,2)</f>
        <v>0</v>
      </c>
      <c r="BL134" s="99" t="s">
        <v>149</v>
      </c>
      <c r="BM134" s="99" t="s">
        <v>327</v>
      </c>
    </row>
    <row r="135" spans="2:65" s="102" customFormat="1" ht="15.75" customHeight="1" x14ac:dyDescent="0.3">
      <c r="B135" s="182"/>
      <c r="D135" s="183" t="s">
        <v>156</v>
      </c>
      <c r="E135" s="184"/>
      <c r="F135" s="184" t="s">
        <v>328</v>
      </c>
      <c r="H135" s="185"/>
      <c r="L135" s="182"/>
      <c r="M135" s="186"/>
      <c r="T135" s="187"/>
      <c r="AT135" s="185" t="s">
        <v>156</v>
      </c>
      <c r="AU135" s="185" t="s">
        <v>79</v>
      </c>
      <c r="AV135" s="185" t="s">
        <v>77</v>
      </c>
      <c r="AW135" s="185" t="s">
        <v>121</v>
      </c>
      <c r="AX135" s="185" t="s">
        <v>71</v>
      </c>
      <c r="AY135" s="185" t="s">
        <v>142</v>
      </c>
    </row>
    <row r="136" spans="2:65" s="102" customFormat="1" ht="15.75" customHeight="1" x14ac:dyDescent="0.3">
      <c r="B136" s="188"/>
      <c r="D136" s="189" t="s">
        <v>156</v>
      </c>
      <c r="E136" s="190"/>
      <c r="F136" s="191" t="s">
        <v>329</v>
      </c>
      <c r="H136" s="192">
        <v>135</v>
      </c>
      <c r="L136" s="188"/>
      <c r="M136" s="193"/>
      <c r="T136" s="194"/>
      <c r="AT136" s="190" t="s">
        <v>156</v>
      </c>
      <c r="AU136" s="190" t="s">
        <v>79</v>
      </c>
      <c r="AV136" s="190" t="s">
        <v>79</v>
      </c>
      <c r="AW136" s="190" t="s">
        <v>121</v>
      </c>
      <c r="AX136" s="190" t="s">
        <v>71</v>
      </c>
      <c r="AY136" s="190" t="s">
        <v>142</v>
      </c>
    </row>
    <row r="137" spans="2:65" s="102" customFormat="1" ht="15.75" customHeight="1" x14ac:dyDescent="0.3">
      <c r="B137" s="195"/>
      <c r="D137" s="189" t="s">
        <v>156</v>
      </c>
      <c r="E137" s="196"/>
      <c r="F137" s="197" t="s">
        <v>167</v>
      </c>
      <c r="H137" s="198">
        <v>135</v>
      </c>
      <c r="L137" s="195"/>
      <c r="M137" s="199"/>
      <c r="T137" s="200"/>
      <c r="AT137" s="196" t="s">
        <v>156</v>
      </c>
      <c r="AU137" s="196" t="s">
        <v>79</v>
      </c>
      <c r="AV137" s="196" t="s">
        <v>149</v>
      </c>
      <c r="AW137" s="196" t="s">
        <v>121</v>
      </c>
      <c r="AX137" s="196" t="s">
        <v>77</v>
      </c>
      <c r="AY137" s="196" t="s">
        <v>142</v>
      </c>
    </row>
    <row r="138" spans="2:65" s="102" customFormat="1" ht="15.75" customHeight="1" x14ac:dyDescent="0.3">
      <c r="B138" s="103"/>
      <c r="C138" s="159" t="s">
        <v>203</v>
      </c>
      <c r="D138" s="159" t="s">
        <v>145</v>
      </c>
      <c r="E138" s="160" t="s">
        <v>330</v>
      </c>
      <c r="F138" s="161" t="s">
        <v>331</v>
      </c>
      <c r="G138" s="162" t="s">
        <v>315</v>
      </c>
      <c r="H138" s="163">
        <v>129.25299999999999</v>
      </c>
      <c r="I138" s="171"/>
      <c r="J138" s="164">
        <f>ROUND($I$138*$H$138,2)</f>
        <v>0</v>
      </c>
      <c r="K138" s="161" t="s">
        <v>294</v>
      </c>
      <c r="L138" s="103"/>
      <c r="M138" s="165"/>
      <c r="N138" s="179" t="s">
        <v>42</v>
      </c>
      <c r="O138" s="180">
        <v>0.34499999999999997</v>
      </c>
      <c r="P138" s="180">
        <f>$O$138*$H$138</f>
        <v>44.59228499999999</v>
      </c>
      <c r="Q138" s="180">
        <v>0</v>
      </c>
      <c r="R138" s="180">
        <f>$Q$138*$H$138</f>
        <v>0</v>
      </c>
      <c r="S138" s="180">
        <v>0</v>
      </c>
      <c r="T138" s="181">
        <f>$S$138*$H$138</f>
        <v>0</v>
      </c>
      <c r="AR138" s="99" t="s">
        <v>149</v>
      </c>
      <c r="AT138" s="99" t="s">
        <v>145</v>
      </c>
      <c r="AU138" s="99" t="s">
        <v>79</v>
      </c>
      <c r="AY138" s="102" t="s">
        <v>142</v>
      </c>
      <c r="BE138" s="169">
        <f>IF($N$138="základní",$J$138,0)</f>
        <v>0</v>
      </c>
      <c r="BF138" s="169">
        <f>IF($N$138="snížená",$J$138,0)</f>
        <v>0</v>
      </c>
      <c r="BG138" s="169">
        <f>IF($N$138="zákl. přenesená",$J$138,0)</f>
        <v>0</v>
      </c>
      <c r="BH138" s="169">
        <f>IF($N$138="sníž. přenesená",$J$138,0)</f>
        <v>0</v>
      </c>
      <c r="BI138" s="169">
        <f>IF($N$138="nulová",$J$138,0)</f>
        <v>0</v>
      </c>
      <c r="BJ138" s="99" t="s">
        <v>77</v>
      </c>
      <c r="BK138" s="169">
        <f>ROUND($I$138*$H$138,2)</f>
        <v>0</v>
      </c>
      <c r="BL138" s="99" t="s">
        <v>149</v>
      </c>
      <c r="BM138" s="99" t="s">
        <v>332</v>
      </c>
    </row>
    <row r="139" spans="2:65" s="102" customFormat="1" ht="15.75" customHeight="1" x14ac:dyDescent="0.3">
      <c r="B139" s="103"/>
      <c r="C139" s="162" t="s">
        <v>207</v>
      </c>
      <c r="D139" s="162" t="s">
        <v>145</v>
      </c>
      <c r="E139" s="160" t="s">
        <v>333</v>
      </c>
      <c r="F139" s="161" t="s">
        <v>334</v>
      </c>
      <c r="G139" s="162" t="s">
        <v>315</v>
      </c>
      <c r="H139" s="163">
        <v>135</v>
      </c>
      <c r="I139" s="171"/>
      <c r="J139" s="164">
        <f>ROUND($I$139*$H$139,2)</f>
        <v>0</v>
      </c>
      <c r="K139" s="161"/>
      <c r="L139" s="103"/>
      <c r="M139" s="165"/>
      <c r="N139" s="179" t="s">
        <v>42</v>
      </c>
      <c r="O139" s="180">
        <v>3.81</v>
      </c>
      <c r="P139" s="180">
        <f>$O$139*$H$139</f>
        <v>514.35</v>
      </c>
      <c r="Q139" s="180">
        <v>0</v>
      </c>
      <c r="R139" s="180">
        <f>$Q$139*$H$139</f>
        <v>0</v>
      </c>
      <c r="S139" s="180">
        <v>0</v>
      </c>
      <c r="T139" s="181">
        <f>$S$139*$H$139</f>
        <v>0</v>
      </c>
      <c r="AR139" s="99" t="s">
        <v>149</v>
      </c>
      <c r="AT139" s="99" t="s">
        <v>145</v>
      </c>
      <c r="AU139" s="99" t="s">
        <v>79</v>
      </c>
      <c r="AY139" s="99" t="s">
        <v>142</v>
      </c>
      <c r="BE139" s="169">
        <f>IF($N$139="základní",$J$139,0)</f>
        <v>0</v>
      </c>
      <c r="BF139" s="169">
        <f>IF($N$139="snížená",$J$139,0)</f>
        <v>0</v>
      </c>
      <c r="BG139" s="169">
        <f>IF($N$139="zákl. přenesená",$J$139,0)</f>
        <v>0</v>
      </c>
      <c r="BH139" s="169">
        <f>IF($N$139="sníž. přenesená",$J$139,0)</f>
        <v>0</v>
      </c>
      <c r="BI139" s="169">
        <f>IF($N$139="nulová",$J$139,0)</f>
        <v>0</v>
      </c>
      <c r="BJ139" s="99" t="s">
        <v>77</v>
      </c>
      <c r="BK139" s="169">
        <f>ROUND($I$139*$H$139,2)</f>
        <v>0</v>
      </c>
      <c r="BL139" s="99" t="s">
        <v>149</v>
      </c>
      <c r="BM139" s="99" t="s">
        <v>335</v>
      </c>
    </row>
    <row r="140" spans="2:65" s="102" customFormat="1" ht="15.75" customHeight="1" x14ac:dyDescent="0.3">
      <c r="B140" s="103"/>
      <c r="C140" s="162" t="s">
        <v>211</v>
      </c>
      <c r="D140" s="162" t="s">
        <v>145</v>
      </c>
      <c r="E140" s="160" t="s">
        <v>336</v>
      </c>
      <c r="F140" s="161" t="s">
        <v>337</v>
      </c>
      <c r="G140" s="162" t="s">
        <v>315</v>
      </c>
      <c r="H140" s="163">
        <v>241.19</v>
      </c>
      <c r="I140" s="171"/>
      <c r="J140" s="164">
        <f>ROUND($I$140*$H$140,2)</f>
        <v>0</v>
      </c>
      <c r="K140" s="161" t="s">
        <v>294</v>
      </c>
      <c r="L140" s="103"/>
      <c r="M140" s="165"/>
      <c r="N140" s="179" t="s">
        <v>42</v>
      </c>
      <c r="O140" s="180">
        <v>7.3999999999999996E-2</v>
      </c>
      <c r="P140" s="180">
        <f>$O$140*$H$140</f>
        <v>17.84806</v>
      </c>
      <c r="Q140" s="180">
        <v>0</v>
      </c>
      <c r="R140" s="180">
        <f>$Q$140*$H$140</f>
        <v>0</v>
      </c>
      <c r="S140" s="180">
        <v>0</v>
      </c>
      <c r="T140" s="181">
        <f>$S$140*$H$140</f>
        <v>0</v>
      </c>
      <c r="AR140" s="99" t="s">
        <v>149</v>
      </c>
      <c r="AT140" s="99" t="s">
        <v>145</v>
      </c>
      <c r="AU140" s="99" t="s">
        <v>79</v>
      </c>
      <c r="AY140" s="99" t="s">
        <v>142</v>
      </c>
      <c r="BE140" s="169">
        <f>IF($N$140="základní",$J$140,0)</f>
        <v>0</v>
      </c>
      <c r="BF140" s="169">
        <f>IF($N$140="snížená",$J$140,0)</f>
        <v>0</v>
      </c>
      <c r="BG140" s="169">
        <f>IF($N$140="zákl. přenesená",$J$140,0)</f>
        <v>0</v>
      </c>
      <c r="BH140" s="169">
        <f>IF($N$140="sníž. přenesená",$J$140,0)</f>
        <v>0</v>
      </c>
      <c r="BI140" s="169">
        <f>IF($N$140="nulová",$J$140,0)</f>
        <v>0</v>
      </c>
      <c r="BJ140" s="99" t="s">
        <v>77</v>
      </c>
      <c r="BK140" s="169">
        <f>ROUND($I$140*$H$140,2)</f>
        <v>0</v>
      </c>
      <c r="BL140" s="99" t="s">
        <v>149</v>
      </c>
      <c r="BM140" s="99" t="s">
        <v>338</v>
      </c>
    </row>
    <row r="141" spans="2:65" s="102" customFormat="1" ht="15.75" customHeight="1" x14ac:dyDescent="0.3">
      <c r="B141" s="103"/>
      <c r="C141" s="162" t="s">
        <v>215</v>
      </c>
      <c r="D141" s="162" t="s">
        <v>145</v>
      </c>
      <c r="E141" s="160" t="s">
        <v>339</v>
      </c>
      <c r="F141" s="161" t="s">
        <v>340</v>
      </c>
      <c r="G141" s="162" t="s">
        <v>315</v>
      </c>
      <c r="H141" s="163">
        <v>135</v>
      </c>
      <c r="I141" s="171"/>
      <c r="J141" s="164">
        <f>ROUND($I$141*$H$141,2)</f>
        <v>0</v>
      </c>
      <c r="K141" s="161" t="s">
        <v>294</v>
      </c>
      <c r="L141" s="103"/>
      <c r="M141" s="165"/>
      <c r="N141" s="179" t="s">
        <v>42</v>
      </c>
      <c r="O141" s="180">
        <v>0.86799999999999999</v>
      </c>
      <c r="P141" s="180">
        <f>$O$141*$H$141</f>
        <v>117.17999999999999</v>
      </c>
      <c r="Q141" s="180">
        <v>0</v>
      </c>
      <c r="R141" s="180">
        <f>$Q$141*$H$141</f>
        <v>0</v>
      </c>
      <c r="S141" s="180">
        <v>0</v>
      </c>
      <c r="T141" s="181">
        <f>$S$141*$H$141</f>
        <v>0</v>
      </c>
      <c r="AR141" s="99" t="s">
        <v>149</v>
      </c>
      <c r="AT141" s="99" t="s">
        <v>145</v>
      </c>
      <c r="AU141" s="99" t="s">
        <v>79</v>
      </c>
      <c r="AY141" s="99" t="s">
        <v>142</v>
      </c>
      <c r="BE141" s="169">
        <f>IF($N$141="základní",$J$141,0)</f>
        <v>0</v>
      </c>
      <c r="BF141" s="169">
        <f>IF($N$141="snížená",$J$141,0)</f>
        <v>0</v>
      </c>
      <c r="BG141" s="169">
        <f>IF($N$141="zákl. přenesená",$J$141,0)</f>
        <v>0</v>
      </c>
      <c r="BH141" s="169">
        <f>IF($N$141="sníž. přenesená",$J$141,0)</f>
        <v>0</v>
      </c>
      <c r="BI141" s="169">
        <f>IF($N$141="nulová",$J$141,0)</f>
        <v>0</v>
      </c>
      <c r="BJ141" s="99" t="s">
        <v>77</v>
      </c>
      <c r="BK141" s="169">
        <f>ROUND($I$141*$H$141,2)</f>
        <v>0</v>
      </c>
      <c r="BL141" s="99" t="s">
        <v>149</v>
      </c>
      <c r="BM141" s="99" t="s">
        <v>341</v>
      </c>
    </row>
    <row r="142" spans="2:65" s="102" customFormat="1" ht="15.75" customHeight="1" x14ac:dyDescent="0.3">
      <c r="B142" s="103"/>
      <c r="C142" s="162" t="s">
        <v>219</v>
      </c>
      <c r="D142" s="162" t="s">
        <v>145</v>
      </c>
      <c r="E142" s="160" t="s">
        <v>342</v>
      </c>
      <c r="F142" s="161" t="s">
        <v>343</v>
      </c>
      <c r="G142" s="162" t="s">
        <v>315</v>
      </c>
      <c r="H142" s="163">
        <v>945</v>
      </c>
      <c r="I142" s="171"/>
      <c r="J142" s="164">
        <f>ROUND($I$142*$H$142,2)</f>
        <v>0</v>
      </c>
      <c r="K142" s="161" t="s">
        <v>294</v>
      </c>
      <c r="L142" s="103"/>
      <c r="M142" s="165"/>
      <c r="N142" s="179" t="s">
        <v>42</v>
      </c>
      <c r="O142" s="180">
        <v>0.79100000000000004</v>
      </c>
      <c r="P142" s="180">
        <f>$O$142*$H$142</f>
        <v>747.495</v>
      </c>
      <c r="Q142" s="180">
        <v>0</v>
      </c>
      <c r="R142" s="180">
        <f>$Q$142*$H$142</f>
        <v>0</v>
      </c>
      <c r="S142" s="180">
        <v>0</v>
      </c>
      <c r="T142" s="181">
        <f>$S$142*$H$142</f>
        <v>0</v>
      </c>
      <c r="AR142" s="99" t="s">
        <v>149</v>
      </c>
      <c r="AT142" s="99" t="s">
        <v>145</v>
      </c>
      <c r="AU142" s="99" t="s">
        <v>79</v>
      </c>
      <c r="AY142" s="99" t="s">
        <v>142</v>
      </c>
      <c r="BE142" s="169">
        <f>IF($N$142="základní",$J$142,0)</f>
        <v>0</v>
      </c>
      <c r="BF142" s="169">
        <f>IF($N$142="snížená",$J$142,0)</f>
        <v>0</v>
      </c>
      <c r="BG142" s="169">
        <f>IF($N$142="zákl. přenesená",$J$142,0)</f>
        <v>0</v>
      </c>
      <c r="BH142" s="169">
        <f>IF($N$142="sníž. přenesená",$J$142,0)</f>
        <v>0</v>
      </c>
      <c r="BI142" s="169">
        <f>IF($N$142="nulová",$J$142,0)</f>
        <v>0</v>
      </c>
      <c r="BJ142" s="99" t="s">
        <v>77</v>
      </c>
      <c r="BK142" s="169">
        <f>ROUND($I$142*$H$142,2)</f>
        <v>0</v>
      </c>
      <c r="BL142" s="99" t="s">
        <v>149</v>
      </c>
      <c r="BM142" s="99" t="s">
        <v>344</v>
      </c>
    </row>
    <row r="143" spans="2:65" s="102" customFormat="1" ht="15.75" customHeight="1" x14ac:dyDescent="0.3">
      <c r="B143" s="103"/>
      <c r="C143" s="162" t="s">
        <v>8</v>
      </c>
      <c r="D143" s="162" t="s">
        <v>145</v>
      </c>
      <c r="E143" s="160" t="s">
        <v>345</v>
      </c>
      <c r="F143" s="161" t="s">
        <v>346</v>
      </c>
      <c r="G143" s="162" t="s">
        <v>315</v>
      </c>
      <c r="H143" s="163">
        <v>34.384999999999998</v>
      </c>
      <c r="I143" s="171"/>
      <c r="J143" s="164">
        <f>ROUND($I$143*$H$143,2)</f>
        <v>0</v>
      </c>
      <c r="K143" s="161" t="s">
        <v>294</v>
      </c>
      <c r="L143" s="103"/>
      <c r="M143" s="165"/>
      <c r="N143" s="179" t="s">
        <v>42</v>
      </c>
      <c r="O143" s="180">
        <v>8.3000000000000004E-2</v>
      </c>
      <c r="P143" s="180">
        <f>$O$143*$H$143</f>
        <v>2.853955</v>
      </c>
      <c r="Q143" s="180">
        <v>0</v>
      </c>
      <c r="R143" s="180">
        <f>$Q$143*$H$143</f>
        <v>0</v>
      </c>
      <c r="S143" s="180">
        <v>0</v>
      </c>
      <c r="T143" s="181">
        <f>$S$143*$H$143</f>
        <v>0</v>
      </c>
      <c r="AR143" s="99" t="s">
        <v>149</v>
      </c>
      <c r="AT143" s="99" t="s">
        <v>145</v>
      </c>
      <c r="AU143" s="99" t="s">
        <v>79</v>
      </c>
      <c r="AY143" s="99" t="s">
        <v>142</v>
      </c>
      <c r="BE143" s="169">
        <f>IF($N$143="základní",$J$143,0)</f>
        <v>0</v>
      </c>
      <c r="BF143" s="169">
        <f>IF($N$143="snížená",$J$143,0)</f>
        <v>0</v>
      </c>
      <c r="BG143" s="169">
        <f>IF($N$143="zákl. přenesená",$J$143,0)</f>
        <v>0</v>
      </c>
      <c r="BH143" s="169">
        <f>IF($N$143="sníž. přenesená",$J$143,0)</f>
        <v>0</v>
      </c>
      <c r="BI143" s="169">
        <f>IF($N$143="nulová",$J$143,0)</f>
        <v>0</v>
      </c>
      <c r="BJ143" s="99" t="s">
        <v>77</v>
      </c>
      <c r="BK143" s="169">
        <f>ROUND($I$143*$H$143,2)</f>
        <v>0</v>
      </c>
      <c r="BL143" s="99" t="s">
        <v>149</v>
      </c>
      <c r="BM143" s="99" t="s">
        <v>347</v>
      </c>
    </row>
    <row r="144" spans="2:65" s="102" customFormat="1" ht="15.75" customHeight="1" x14ac:dyDescent="0.3">
      <c r="B144" s="103"/>
      <c r="C144" s="162" t="s">
        <v>226</v>
      </c>
      <c r="D144" s="162" t="s">
        <v>145</v>
      </c>
      <c r="E144" s="160" t="s">
        <v>348</v>
      </c>
      <c r="F144" s="161" t="s">
        <v>349</v>
      </c>
      <c r="G144" s="162" t="s">
        <v>315</v>
      </c>
      <c r="H144" s="163">
        <v>135</v>
      </c>
      <c r="I144" s="171"/>
      <c r="J144" s="164">
        <f>ROUND($I$144*$H$144,2)</f>
        <v>0</v>
      </c>
      <c r="K144" s="161"/>
      <c r="L144" s="103"/>
      <c r="M144" s="165"/>
      <c r="N144" s="179" t="s">
        <v>42</v>
      </c>
      <c r="O144" s="180">
        <v>1.0999999999999999E-2</v>
      </c>
      <c r="P144" s="180">
        <f>$O$144*$H$144</f>
        <v>1.4849999999999999</v>
      </c>
      <c r="Q144" s="180">
        <v>0</v>
      </c>
      <c r="R144" s="180">
        <f>$Q$144*$H$144</f>
        <v>0</v>
      </c>
      <c r="S144" s="180">
        <v>0</v>
      </c>
      <c r="T144" s="181">
        <f>$S$144*$H$144</f>
        <v>0</v>
      </c>
      <c r="AR144" s="99" t="s">
        <v>149</v>
      </c>
      <c r="AT144" s="99" t="s">
        <v>145</v>
      </c>
      <c r="AU144" s="99" t="s">
        <v>79</v>
      </c>
      <c r="AY144" s="99" t="s">
        <v>142</v>
      </c>
      <c r="BE144" s="169">
        <f>IF($N$144="základní",$J$144,0)</f>
        <v>0</v>
      </c>
      <c r="BF144" s="169">
        <f>IF($N$144="snížená",$J$144,0)</f>
        <v>0</v>
      </c>
      <c r="BG144" s="169">
        <f>IF($N$144="zákl. přenesená",$J$144,0)</f>
        <v>0</v>
      </c>
      <c r="BH144" s="169">
        <f>IF($N$144="sníž. přenesená",$J$144,0)</f>
        <v>0</v>
      </c>
      <c r="BI144" s="169">
        <f>IF($N$144="nulová",$J$144,0)</f>
        <v>0</v>
      </c>
      <c r="BJ144" s="99" t="s">
        <v>77</v>
      </c>
      <c r="BK144" s="169">
        <f>ROUND($I$144*$H$144,2)</f>
        <v>0</v>
      </c>
      <c r="BL144" s="99" t="s">
        <v>149</v>
      </c>
      <c r="BM144" s="99" t="s">
        <v>350</v>
      </c>
    </row>
    <row r="145" spans="2:65" s="102" customFormat="1" ht="15.75" customHeight="1" x14ac:dyDescent="0.3">
      <c r="B145" s="103"/>
      <c r="C145" s="162" t="s">
        <v>230</v>
      </c>
      <c r="D145" s="162" t="s">
        <v>145</v>
      </c>
      <c r="E145" s="160" t="s">
        <v>351</v>
      </c>
      <c r="F145" s="161" t="s">
        <v>352</v>
      </c>
      <c r="G145" s="162" t="s">
        <v>315</v>
      </c>
      <c r="H145" s="163">
        <v>135</v>
      </c>
      <c r="I145" s="171"/>
      <c r="J145" s="164">
        <f>ROUND($I$145*$H$145,2)</f>
        <v>0</v>
      </c>
      <c r="K145" s="161"/>
      <c r="L145" s="103"/>
      <c r="M145" s="165"/>
      <c r="N145" s="179" t="s">
        <v>42</v>
      </c>
      <c r="O145" s="180">
        <v>9.7000000000000003E-2</v>
      </c>
      <c r="P145" s="180">
        <f>$O$145*$H$145</f>
        <v>13.095000000000001</v>
      </c>
      <c r="Q145" s="180">
        <v>0</v>
      </c>
      <c r="R145" s="180">
        <f>$Q$145*$H$145</f>
        <v>0</v>
      </c>
      <c r="S145" s="180">
        <v>0</v>
      </c>
      <c r="T145" s="181">
        <f>$S$145*$H$145</f>
        <v>0</v>
      </c>
      <c r="AR145" s="99" t="s">
        <v>149</v>
      </c>
      <c r="AT145" s="99" t="s">
        <v>145</v>
      </c>
      <c r="AU145" s="99" t="s">
        <v>79</v>
      </c>
      <c r="AY145" s="99" t="s">
        <v>142</v>
      </c>
      <c r="BE145" s="169">
        <f>IF($N$145="základní",$J$145,0)</f>
        <v>0</v>
      </c>
      <c r="BF145" s="169">
        <f>IF($N$145="snížená",$J$145,0)</f>
        <v>0</v>
      </c>
      <c r="BG145" s="169">
        <f>IF($N$145="zákl. přenesená",$J$145,0)</f>
        <v>0</v>
      </c>
      <c r="BH145" s="169">
        <f>IF($N$145="sníž. přenesená",$J$145,0)</f>
        <v>0</v>
      </c>
      <c r="BI145" s="169">
        <f>IF($N$145="nulová",$J$145,0)</f>
        <v>0</v>
      </c>
      <c r="BJ145" s="99" t="s">
        <v>77</v>
      </c>
      <c r="BK145" s="169">
        <f>ROUND($I$145*$H$145,2)</f>
        <v>0</v>
      </c>
      <c r="BL145" s="99" t="s">
        <v>149</v>
      </c>
      <c r="BM145" s="99" t="s">
        <v>353</v>
      </c>
    </row>
    <row r="146" spans="2:65" s="102" customFormat="1" ht="15.75" customHeight="1" x14ac:dyDescent="0.3">
      <c r="B146" s="103"/>
      <c r="C146" s="162" t="s">
        <v>238</v>
      </c>
      <c r="D146" s="162" t="s">
        <v>145</v>
      </c>
      <c r="E146" s="160" t="s">
        <v>354</v>
      </c>
      <c r="F146" s="161" t="s">
        <v>355</v>
      </c>
      <c r="G146" s="162" t="s">
        <v>315</v>
      </c>
      <c r="H146" s="163">
        <v>34.384999999999998</v>
      </c>
      <c r="I146" s="171"/>
      <c r="J146" s="164">
        <f>ROUND($I$146*$H$146,2)</f>
        <v>0</v>
      </c>
      <c r="K146" s="161" t="s">
        <v>294</v>
      </c>
      <c r="L146" s="103"/>
      <c r="M146" s="165"/>
      <c r="N146" s="179" t="s">
        <v>42</v>
      </c>
      <c r="O146" s="180">
        <v>8.9999999999999993E-3</v>
      </c>
      <c r="P146" s="180">
        <f>$O$146*$H$146</f>
        <v>0.30946499999999993</v>
      </c>
      <c r="Q146" s="180">
        <v>0</v>
      </c>
      <c r="R146" s="180">
        <f>$Q$146*$H$146</f>
        <v>0</v>
      </c>
      <c r="S146" s="180">
        <v>0</v>
      </c>
      <c r="T146" s="181">
        <f>$S$146*$H$146</f>
        <v>0</v>
      </c>
      <c r="AR146" s="99" t="s">
        <v>149</v>
      </c>
      <c r="AT146" s="99" t="s">
        <v>145</v>
      </c>
      <c r="AU146" s="99" t="s">
        <v>79</v>
      </c>
      <c r="AY146" s="99" t="s">
        <v>142</v>
      </c>
      <c r="BE146" s="169">
        <f>IF($N$146="základní",$J$146,0)</f>
        <v>0</v>
      </c>
      <c r="BF146" s="169">
        <f>IF($N$146="snížená",$J$146,0)</f>
        <v>0</v>
      </c>
      <c r="BG146" s="169">
        <f>IF($N$146="zákl. přenesená",$J$146,0)</f>
        <v>0</v>
      </c>
      <c r="BH146" s="169">
        <f>IF($N$146="sníž. přenesená",$J$146,0)</f>
        <v>0</v>
      </c>
      <c r="BI146" s="169">
        <f>IF($N$146="nulová",$J$146,0)</f>
        <v>0</v>
      </c>
      <c r="BJ146" s="99" t="s">
        <v>77</v>
      </c>
      <c r="BK146" s="169">
        <f>ROUND($I$146*$H$146,2)</f>
        <v>0</v>
      </c>
      <c r="BL146" s="99" t="s">
        <v>149</v>
      </c>
      <c r="BM146" s="99" t="s">
        <v>356</v>
      </c>
    </row>
    <row r="147" spans="2:65" s="102" customFormat="1" ht="15.75" customHeight="1" x14ac:dyDescent="0.3">
      <c r="B147" s="103"/>
      <c r="C147" s="162" t="s">
        <v>357</v>
      </c>
      <c r="D147" s="162" t="s">
        <v>145</v>
      </c>
      <c r="E147" s="160" t="s">
        <v>358</v>
      </c>
      <c r="F147" s="161" t="s">
        <v>355</v>
      </c>
      <c r="G147" s="162" t="s">
        <v>315</v>
      </c>
      <c r="H147" s="163">
        <v>135</v>
      </c>
      <c r="I147" s="171"/>
      <c r="J147" s="164">
        <f>ROUND($I$147*$H$147,2)</f>
        <v>0</v>
      </c>
      <c r="K147" s="161"/>
      <c r="L147" s="103"/>
      <c r="M147" s="165"/>
      <c r="N147" s="179" t="s">
        <v>42</v>
      </c>
      <c r="O147" s="180">
        <v>8.9999999999999993E-3</v>
      </c>
      <c r="P147" s="180">
        <f>$O$147*$H$147</f>
        <v>1.2149999999999999</v>
      </c>
      <c r="Q147" s="180">
        <v>0</v>
      </c>
      <c r="R147" s="180">
        <f>$Q$147*$H$147</f>
        <v>0</v>
      </c>
      <c r="S147" s="180">
        <v>0</v>
      </c>
      <c r="T147" s="181">
        <f>$S$147*$H$147</f>
        <v>0</v>
      </c>
      <c r="AR147" s="99" t="s">
        <v>149</v>
      </c>
      <c r="AT147" s="99" t="s">
        <v>145</v>
      </c>
      <c r="AU147" s="99" t="s">
        <v>79</v>
      </c>
      <c r="AY147" s="99" t="s">
        <v>142</v>
      </c>
      <c r="BE147" s="169">
        <f>IF($N$147="základní",$J$147,0)</f>
        <v>0</v>
      </c>
      <c r="BF147" s="169">
        <f>IF($N$147="snížená",$J$147,0)</f>
        <v>0</v>
      </c>
      <c r="BG147" s="169">
        <f>IF($N$147="zákl. přenesená",$J$147,0)</f>
        <v>0</v>
      </c>
      <c r="BH147" s="169">
        <f>IF($N$147="sníž. přenesená",$J$147,0)</f>
        <v>0</v>
      </c>
      <c r="BI147" s="169">
        <f>IF($N$147="nulová",$J$147,0)</f>
        <v>0</v>
      </c>
      <c r="BJ147" s="99" t="s">
        <v>77</v>
      </c>
      <c r="BK147" s="169">
        <f>ROUND($I$147*$H$147,2)</f>
        <v>0</v>
      </c>
      <c r="BL147" s="99" t="s">
        <v>149</v>
      </c>
      <c r="BM147" s="99" t="s">
        <v>359</v>
      </c>
    </row>
    <row r="148" spans="2:65" s="102" customFormat="1" ht="15.75" customHeight="1" x14ac:dyDescent="0.3">
      <c r="B148" s="103"/>
      <c r="C148" s="162" t="s">
        <v>242</v>
      </c>
      <c r="D148" s="162" t="s">
        <v>145</v>
      </c>
      <c r="E148" s="160" t="s">
        <v>360</v>
      </c>
      <c r="F148" s="161" t="s">
        <v>361</v>
      </c>
      <c r="G148" s="162" t="s">
        <v>362</v>
      </c>
      <c r="H148" s="163">
        <v>68.77</v>
      </c>
      <c r="I148" s="171"/>
      <c r="J148" s="164">
        <f>ROUND($I$148*$H$148,2)</f>
        <v>0</v>
      </c>
      <c r="K148" s="161" t="s">
        <v>294</v>
      </c>
      <c r="L148" s="103"/>
      <c r="M148" s="165"/>
      <c r="N148" s="179" t="s">
        <v>42</v>
      </c>
      <c r="O148" s="180">
        <v>0</v>
      </c>
      <c r="P148" s="180">
        <f>$O$148*$H$148</f>
        <v>0</v>
      </c>
      <c r="Q148" s="180">
        <v>0</v>
      </c>
      <c r="R148" s="180">
        <f>$Q$148*$H$148</f>
        <v>0</v>
      </c>
      <c r="S148" s="180">
        <v>0</v>
      </c>
      <c r="T148" s="181">
        <f>$S$148*$H$148</f>
        <v>0</v>
      </c>
      <c r="AR148" s="99" t="s">
        <v>149</v>
      </c>
      <c r="AT148" s="99" t="s">
        <v>145</v>
      </c>
      <c r="AU148" s="99" t="s">
        <v>79</v>
      </c>
      <c r="AY148" s="99" t="s">
        <v>142</v>
      </c>
      <c r="BE148" s="169">
        <f>IF($N$148="základní",$J$148,0)</f>
        <v>0</v>
      </c>
      <c r="BF148" s="169">
        <f>IF($N$148="snížená",$J$148,0)</f>
        <v>0</v>
      </c>
      <c r="BG148" s="169">
        <f>IF($N$148="zákl. přenesená",$J$148,0)</f>
        <v>0</v>
      </c>
      <c r="BH148" s="169">
        <f>IF($N$148="sníž. přenesená",$J$148,0)</f>
        <v>0</v>
      </c>
      <c r="BI148" s="169">
        <f>IF($N$148="nulová",$J$148,0)</f>
        <v>0</v>
      </c>
      <c r="BJ148" s="99" t="s">
        <v>77</v>
      </c>
      <c r="BK148" s="169">
        <f>ROUND($I$148*$H$148,2)</f>
        <v>0</v>
      </c>
      <c r="BL148" s="99" t="s">
        <v>149</v>
      </c>
      <c r="BM148" s="99" t="s">
        <v>363</v>
      </c>
    </row>
    <row r="149" spans="2:65" s="102" customFormat="1" ht="15.75" customHeight="1" x14ac:dyDescent="0.3">
      <c r="B149" s="103"/>
      <c r="C149" s="162" t="s">
        <v>7</v>
      </c>
      <c r="D149" s="162" t="s">
        <v>145</v>
      </c>
      <c r="E149" s="160" t="s">
        <v>364</v>
      </c>
      <c r="F149" s="161" t="s">
        <v>361</v>
      </c>
      <c r="G149" s="162" t="s">
        <v>362</v>
      </c>
      <c r="H149" s="163">
        <v>270</v>
      </c>
      <c r="I149" s="171"/>
      <c r="J149" s="164">
        <f>ROUND($I$149*$H$149,2)</f>
        <v>0</v>
      </c>
      <c r="K149" s="161"/>
      <c r="L149" s="103"/>
      <c r="M149" s="165"/>
      <c r="N149" s="179" t="s">
        <v>42</v>
      </c>
      <c r="O149" s="180">
        <v>0</v>
      </c>
      <c r="P149" s="180">
        <f>$O$149*$H$149</f>
        <v>0</v>
      </c>
      <c r="Q149" s="180">
        <v>0</v>
      </c>
      <c r="R149" s="180">
        <f>$Q$149*$H$149</f>
        <v>0</v>
      </c>
      <c r="S149" s="180">
        <v>0</v>
      </c>
      <c r="T149" s="181">
        <f>$S$149*$H$149</f>
        <v>0</v>
      </c>
      <c r="AR149" s="99" t="s">
        <v>149</v>
      </c>
      <c r="AT149" s="99" t="s">
        <v>145</v>
      </c>
      <c r="AU149" s="99" t="s">
        <v>79</v>
      </c>
      <c r="AY149" s="99" t="s">
        <v>142</v>
      </c>
      <c r="BE149" s="169">
        <f>IF($N$149="základní",$J$149,0)</f>
        <v>0</v>
      </c>
      <c r="BF149" s="169">
        <f>IF($N$149="snížená",$J$149,0)</f>
        <v>0</v>
      </c>
      <c r="BG149" s="169">
        <f>IF($N$149="zákl. přenesená",$J$149,0)</f>
        <v>0</v>
      </c>
      <c r="BH149" s="169">
        <f>IF($N$149="sníž. přenesená",$J$149,0)</f>
        <v>0</v>
      </c>
      <c r="BI149" s="169">
        <f>IF($N$149="nulová",$J$149,0)</f>
        <v>0</v>
      </c>
      <c r="BJ149" s="99" t="s">
        <v>77</v>
      </c>
      <c r="BK149" s="169">
        <f>ROUND($I$149*$H$149,2)</f>
        <v>0</v>
      </c>
      <c r="BL149" s="99" t="s">
        <v>149</v>
      </c>
      <c r="BM149" s="99" t="s">
        <v>365</v>
      </c>
    </row>
    <row r="150" spans="2:65" s="102" customFormat="1" ht="15.75" customHeight="1" x14ac:dyDescent="0.3">
      <c r="B150" s="188"/>
      <c r="D150" s="189" t="s">
        <v>156</v>
      </c>
      <c r="F150" s="191" t="s">
        <v>366</v>
      </c>
      <c r="H150" s="192">
        <v>270</v>
      </c>
      <c r="L150" s="188"/>
      <c r="M150" s="193"/>
      <c r="T150" s="194"/>
      <c r="AT150" s="190" t="s">
        <v>156</v>
      </c>
      <c r="AU150" s="190" t="s">
        <v>79</v>
      </c>
      <c r="AV150" s="190" t="s">
        <v>79</v>
      </c>
      <c r="AW150" s="190" t="s">
        <v>71</v>
      </c>
      <c r="AX150" s="190" t="s">
        <v>77</v>
      </c>
      <c r="AY150" s="190" t="s">
        <v>142</v>
      </c>
    </row>
    <row r="151" spans="2:65" s="102" customFormat="1" ht="15.75" customHeight="1" x14ac:dyDescent="0.3">
      <c r="B151" s="103"/>
      <c r="C151" s="159" t="s">
        <v>252</v>
      </c>
      <c r="D151" s="159" t="s">
        <v>145</v>
      </c>
      <c r="E151" s="160" t="s">
        <v>367</v>
      </c>
      <c r="F151" s="161" t="s">
        <v>368</v>
      </c>
      <c r="G151" s="162" t="s">
        <v>315</v>
      </c>
      <c r="H151" s="163">
        <v>241.19</v>
      </c>
      <c r="I151" s="171"/>
      <c r="J151" s="164">
        <f>ROUND($I$151*$H$151,2)</f>
        <v>0</v>
      </c>
      <c r="K151" s="161" t="s">
        <v>294</v>
      </c>
      <c r="L151" s="103"/>
      <c r="M151" s="165"/>
      <c r="N151" s="179" t="s">
        <v>42</v>
      </c>
      <c r="O151" s="180">
        <v>0.29899999999999999</v>
      </c>
      <c r="P151" s="180">
        <f>$O$151*$H$151</f>
        <v>72.115809999999996</v>
      </c>
      <c r="Q151" s="180">
        <v>0</v>
      </c>
      <c r="R151" s="180">
        <f>$Q$151*$H$151</f>
        <v>0</v>
      </c>
      <c r="S151" s="180">
        <v>0</v>
      </c>
      <c r="T151" s="181">
        <f>$S$151*$H$151</f>
        <v>0</v>
      </c>
      <c r="AR151" s="99" t="s">
        <v>149</v>
      </c>
      <c r="AT151" s="99" t="s">
        <v>145</v>
      </c>
      <c r="AU151" s="99" t="s">
        <v>79</v>
      </c>
      <c r="AY151" s="102" t="s">
        <v>142</v>
      </c>
      <c r="BE151" s="169">
        <f>IF($N$151="základní",$J$151,0)</f>
        <v>0</v>
      </c>
      <c r="BF151" s="169">
        <f>IF($N$151="snížená",$J$151,0)</f>
        <v>0</v>
      </c>
      <c r="BG151" s="169">
        <f>IF($N$151="zákl. přenesená",$J$151,0)</f>
        <v>0</v>
      </c>
      <c r="BH151" s="169">
        <f>IF($N$151="sníž. přenesená",$J$151,0)</f>
        <v>0</v>
      </c>
      <c r="BI151" s="169">
        <f>IF($N$151="nulová",$J$151,0)</f>
        <v>0</v>
      </c>
      <c r="BJ151" s="99" t="s">
        <v>77</v>
      </c>
      <c r="BK151" s="169">
        <f>ROUND($I$151*$H$151,2)</f>
        <v>0</v>
      </c>
      <c r="BL151" s="99" t="s">
        <v>149</v>
      </c>
      <c r="BM151" s="99" t="s">
        <v>369</v>
      </c>
    </row>
    <row r="152" spans="2:65" s="102" customFormat="1" ht="15.75" customHeight="1" x14ac:dyDescent="0.3">
      <c r="B152" s="188"/>
      <c r="D152" s="183" t="s">
        <v>156</v>
      </c>
      <c r="E152" s="191"/>
      <c r="F152" s="191" t="s">
        <v>370</v>
      </c>
      <c r="H152" s="192">
        <v>241.19</v>
      </c>
      <c r="L152" s="188"/>
      <c r="M152" s="193"/>
      <c r="T152" s="194"/>
      <c r="AT152" s="190" t="s">
        <v>156</v>
      </c>
      <c r="AU152" s="190" t="s">
        <v>79</v>
      </c>
      <c r="AV152" s="190" t="s">
        <v>79</v>
      </c>
      <c r="AW152" s="190" t="s">
        <v>121</v>
      </c>
      <c r="AX152" s="190" t="s">
        <v>71</v>
      </c>
      <c r="AY152" s="190" t="s">
        <v>142</v>
      </c>
    </row>
    <row r="153" spans="2:65" s="102" customFormat="1" ht="15.75" customHeight="1" x14ac:dyDescent="0.3">
      <c r="B153" s="195"/>
      <c r="D153" s="189" t="s">
        <v>156</v>
      </c>
      <c r="E153" s="196"/>
      <c r="F153" s="197" t="s">
        <v>167</v>
      </c>
      <c r="H153" s="198">
        <v>241.19</v>
      </c>
      <c r="L153" s="195"/>
      <c r="M153" s="199"/>
      <c r="T153" s="200"/>
      <c r="AT153" s="196" t="s">
        <v>156</v>
      </c>
      <c r="AU153" s="196" t="s">
        <v>79</v>
      </c>
      <c r="AV153" s="196" t="s">
        <v>149</v>
      </c>
      <c r="AW153" s="196" t="s">
        <v>121</v>
      </c>
      <c r="AX153" s="196" t="s">
        <v>77</v>
      </c>
      <c r="AY153" s="196" t="s">
        <v>142</v>
      </c>
    </row>
    <row r="154" spans="2:65" s="102" customFormat="1" ht="15.75" customHeight="1" x14ac:dyDescent="0.3">
      <c r="B154" s="103"/>
      <c r="C154" s="159" t="s">
        <v>175</v>
      </c>
      <c r="D154" s="159" t="s">
        <v>145</v>
      </c>
      <c r="E154" s="160" t="s">
        <v>371</v>
      </c>
      <c r="F154" s="161" t="s">
        <v>372</v>
      </c>
      <c r="G154" s="162" t="s">
        <v>293</v>
      </c>
      <c r="H154" s="163">
        <v>211.45</v>
      </c>
      <c r="I154" s="171"/>
      <c r="J154" s="164">
        <f>ROUND($I$154*$H$154,2)</f>
        <v>0</v>
      </c>
      <c r="K154" s="161" t="s">
        <v>294</v>
      </c>
      <c r="L154" s="103"/>
      <c r="M154" s="165"/>
      <c r="N154" s="179" t="s">
        <v>42</v>
      </c>
      <c r="O154" s="180">
        <v>3.5000000000000003E-2</v>
      </c>
      <c r="P154" s="180">
        <f>$O$154*$H$154</f>
        <v>7.4007500000000004</v>
      </c>
      <c r="Q154" s="180">
        <v>0</v>
      </c>
      <c r="R154" s="180">
        <f>$Q$154*$H$154</f>
        <v>0</v>
      </c>
      <c r="S154" s="180">
        <v>0</v>
      </c>
      <c r="T154" s="181">
        <f>$S$154*$H$154</f>
        <v>0</v>
      </c>
      <c r="AR154" s="99" t="s">
        <v>149</v>
      </c>
      <c r="AT154" s="99" t="s">
        <v>145</v>
      </c>
      <c r="AU154" s="99" t="s">
        <v>79</v>
      </c>
      <c r="AY154" s="102" t="s">
        <v>142</v>
      </c>
      <c r="BE154" s="169">
        <f>IF($N$154="základní",$J$154,0)</f>
        <v>0</v>
      </c>
      <c r="BF154" s="169">
        <f>IF($N$154="snížená",$J$154,0)</f>
        <v>0</v>
      </c>
      <c r="BG154" s="169">
        <f>IF($N$154="zákl. přenesená",$J$154,0)</f>
        <v>0</v>
      </c>
      <c r="BH154" s="169">
        <f>IF($N$154="sníž. přenesená",$J$154,0)</f>
        <v>0</v>
      </c>
      <c r="BI154" s="169">
        <f>IF($N$154="nulová",$J$154,0)</f>
        <v>0</v>
      </c>
      <c r="BJ154" s="99" t="s">
        <v>77</v>
      </c>
      <c r="BK154" s="169">
        <f>ROUND($I$154*$H$154,2)</f>
        <v>0</v>
      </c>
      <c r="BL154" s="99" t="s">
        <v>149</v>
      </c>
      <c r="BM154" s="99" t="s">
        <v>373</v>
      </c>
    </row>
    <row r="155" spans="2:65" s="102" customFormat="1" ht="15.75" customHeight="1" x14ac:dyDescent="0.3">
      <c r="B155" s="188"/>
      <c r="D155" s="183" t="s">
        <v>156</v>
      </c>
      <c r="E155" s="191"/>
      <c r="F155" s="191" t="s">
        <v>374</v>
      </c>
      <c r="H155" s="192">
        <v>211.45</v>
      </c>
      <c r="L155" s="188"/>
      <c r="M155" s="193"/>
      <c r="T155" s="194"/>
      <c r="AT155" s="190" t="s">
        <v>156</v>
      </c>
      <c r="AU155" s="190" t="s">
        <v>79</v>
      </c>
      <c r="AV155" s="190" t="s">
        <v>79</v>
      </c>
      <c r="AW155" s="190" t="s">
        <v>121</v>
      </c>
      <c r="AX155" s="190" t="s">
        <v>71</v>
      </c>
      <c r="AY155" s="190" t="s">
        <v>142</v>
      </c>
    </row>
    <row r="156" spans="2:65" s="102" customFormat="1" ht="15.75" customHeight="1" x14ac:dyDescent="0.3">
      <c r="B156" s="195"/>
      <c r="D156" s="189" t="s">
        <v>156</v>
      </c>
      <c r="E156" s="196"/>
      <c r="F156" s="197" t="s">
        <v>167</v>
      </c>
      <c r="H156" s="198">
        <v>211.45</v>
      </c>
      <c r="L156" s="195"/>
      <c r="M156" s="199"/>
      <c r="T156" s="200"/>
      <c r="AT156" s="196" t="s">
        <v>156</v>
      </c>
      <c r="AU156" s="196" t="s">
        <v>79</v>
      </c>
      <c r="AV156" s="196" t="s">
        <v>149</v>
      </c>
      <c r="AW156" s="196" t="s">
        <v>121</v>
      </c>
      <c r="AX156" s="196" t="s">
        <v>77</v>
      </c>
      <c r="AY156" s="196" t="s">
        <v>142</v>
      </c>
    </row>
    <row r="157" spans="2:65" s="102" customFormat="1" ht="15.75" customHeight="1" x14ac:dyDescent="0.3">
      <c r="B157" s="103"/>
      <c r="C157" s="159" t="s">
        <v>375</v>
      </c>
      <c r="D157" s="159" t="s">
        <v>145</v>
      </c>
      <c r="E157" s="160" t="s">
        <v>376</v>
      </c>
      <c r="F157" s="161" t="s">
        <v>377</v>
      </c>
      <c r="G157" s="162" t="s">
        <v>293</v>
      </c>
      <c r="H157" s="163">
        <v>150</v>
      </c>
      <c r="I157" s="171"/>
      <c r="J157" s="164">
        <f>ROUND($I$157*$H$157,2)</f>
        <v>0</v>
      </c>
      <c r="K157" s="161" t="s">
        <v>294</v>
      </c>
      <c r="L157" s="103"/>
      <c r="M157" s="165"/>
      <c r="N157" s="179" t="s">
        <v>42</v>
      </c>
      <c r="O157" s="180">
        <v>5.8000000000000003E-2</v>
      </c>
      <c r="P157" s="180">
        <f>$O$157*$H$157</f>
        <v>8.7000000000000011</v>
      </c>
      <c r="Q157" s="180">
        <v>0</v>
      </c>
      <c r="R157" s="180">
        <f>$Q$157*$H$157</f>
        <v>0</v>
      </c>
      <c r="S157" s="180">
        <v>0</v>
      </c>
      <c r="T157" s="181">
        <f>$S$157*$H$157</f>
        <v>0</v>
      </c>
      <c r="AR157" s="99" t="s">
        <v>149</v>
      </c>
      <c r="AT157" s="99" t="s">
        <v>145</v>
      </c>
      <c r="AU157" s="99" t="s">
        <v>79</v>
      </c>
      <c r="AY157" s="102" t="s">
        <v>142</v>
      </c>
      <c r="BE157" s="169">
        <f>IF($N$157="základní",$J$157,0)</f>
        <v>0</v>
      </c>
      <c r="BF157" s="169">
        <f>IF($N$157="snížená",$J$157,0)</f>
        <v>0</v>
      </c>
      <c r="BG157" s="169">
        <f>IF($N$157="zákl. přenesená",$J$157,0)</f>
        <v>0</v>
      </c>
      <c r="BH157" s="169">
        <f>IF($N$157="sníž. přenesená",$J$157,0)</f>
        <v>0</v>
      </c>
      <c r="BI157" s="169">
        <f>IF($N$157="nulová",$J$157,0)</f>
        <v>0</v>
      </c>
      <c r="BJ157" s="99" t="s">
        <v>77</v>
      </c>
      <c r="BK157" s="169">
        <f>ROUND($I$157*$H$157,2)</f>
        <v>0</v>
      </c>
      <c r="BL157" s="99" t="s">
        <v>149</v>
      </c>
      <c r="BM157" s="99" t="s">
        <v>378</v>
      </c>
    </row>
    <row r="158" spans="2:65" s="102" customFormat="1" ht="15.75" customHeight="1" x14ac:dyDescent="0.3">
      <c r="B158" s="103"/>
      <c r="C158" s="201" t="s">
        <v>379</v>
      </c>
      <c r="D158" s="201" t="s">
        <v>380</v>
      </c>
      <c r="E158" s="202" t="s">
        <v>381</v>
      </c>
      <c r="F158" s="203" t="s">
        <v>382</v>
      </c>
      <c r="G158" s="201" t="s">
        <v>383</v>
      </c>
      <c r="H158" s="204">
        <v>3.75</v>
      </c>
      <c r="I158" s="218"/>
      <c r="J158" s="205">
        <f>ROUND($I$158*$H$158,2)</f>
        <v>0</v>
      </c>
      <c r="K158" s="203" t="s">
        <v>294</v>
      </c>
      <c r="L158" s="206"/>
      <c r="M158" s="203"/>
      <c r="N158" s="207" t="s">
        <v>42</v>
      </c>
      <c r="O158" s="180">
        <v>0</v>
      </c>
      <c r="P158" s="180">
        <f>$O$158*$H$158</f>
        <v>0</v>
      </c>
      <c r="Q158" s="180">
        <v>1E-3</v>
      </c>
      <c r="R158" s="180">
        <f>$Q$158*$H$158</f>
        <v>3.7499999999999999E-3</v>
      </c>
      <c r="S158" s="180">
        <v>0</v>
      </c>
      <c r="T158" s="181">
        <f>$S$158*$H$158</f>
        <v>0</v>
      </c>
      <c r="AR158" s="99" t="s">
        <v>195</v>
      </c>
      <c r="AT158" s="99" t="s">
        <v>380</v>
      </c>
      <c r="AU158" s="99" t="s">
        <v>79</v>
      </c>
      <c r="AY158" s="99" t="s">
        <v>142</v>
      </c>
      <c r="BE158" s="169">
        <f>IF($N$158="základní",$J$158,0)</f>
        <v>0</v>
      </c>
      <c r="BF158" s="169">
        <f>IF($N$158="snížená",$J$158,0)</f>
        <v>0</v>
      </c>
      <c r="BG158" s="169">
        <f>IF($N$158="zákl. přenesená",$J$158,0)</f>
        <v>0</v>
      </c>
      <c r="BH158" s="169">
        <f>IF($N$158="sníž. přenesená",$J$158,0)</f>
        <v>0</v>
      </c>
      <c r="BI158" s="169">
        <f>IF($N$158="nulová",$J$158,0)</f>
        <v>0</v>
      </c>
      <c r="BJ158" s="99" t="s">
        <v>77</v>
      </c>
      <c r="BK158" s="169">
        <f>ROUND($I$158*$H$158,2)</f>
        <v>0</v>
      </c>
      <c r="BL158" s="99" t="s">
        <v>149</v>
      </c>
      <c r="BM158" s="99" t="s">
        <v>384</v>
      </c>
    </row>
    <row r="159" spans="2:65" s="102" customFormat="1" ht="15.75" customHeight="1" x14ac:dyDescent="0.3">
      <c r="B159" s="188"/>
      <c r="D159" s="189" t="s">
        <v>156</v>
      </c>
      <c r="F159" s="191" t="s">
        <v>385</v>
      </c>
      <c r="H159" s="192">
        <v>3.75</v>
      </c>
      <c r="L159" s="188"/>
      <c r="M159" s="193"/>
      <c r="T159" s="194"/>
      <c r="AT159" s="190" t="s">
        <v>156</v>
      </c>
      <c r="AU159" s="190" t="s">
        <v>79</v>
      </c>
      <c r="AV159" s="190" t="s">
        <v>79</v>
      </c>
      <c r="AW159" s="190" t="s">
        <v>71</v>
      </c>
      <c r="AX159" s="190" t="s">
        <v>77</v>
      </c>
      <c r="AY159" s="190" t="s">
        <v>142</v>
      </c>
    </row>
    <row r="160" spans="2:65" s="102" customFormat="1" ht="15.75" customHeight="1" x14ac:dyDescent="0.3">
      <c r="B160" s="103"/>
      <c r="C160" s="159" t="s">
        <v>386</v>
      </c>
      <c r="D160" s="159" t="s">
        <v>145</v>
      </c>
      <c r="E160" s="160" t="s">
        <v>387</v>
      </c>
      <c r="F160" s="161" t="s">
        <v>388</v>
      </c>
      <c r="G160" s="162" t="s">
        <v>293</v>
      </c>
      <c r="H160" s="163">
        <v>150</v>
      </c>
      <c r="I160" s="171"/>
      <c r="J160" s="164">
        <f>ROUND($I$160*$H$160,2)</f>
        <v>0</v>
      </c>
      <c r="K160" s="161" t="s">
        <v>294</v>
      </c>
      <c r="L160" s="103"/>
      <c r="M160" s="165"/>
      <c r="N160" s="179" t="s">
        <v>42</v>
      </c>
      <c r="O160" s="180">
        <v>0.19</v>
      </c>
      <c r="P160" s="180">
        <f>$O$160*$H$160</f>
        <v>28.5</v>
      </c>
      <c r="Q160" s="180">
        <v>0</v>
      </c>
      <c r="R160" s="180">
        <f>$Q$160*$H$160</f>
        <v>0</v>
      </c>
      <c r="S160" s="180">
        <v>0</v>
      </c>
      <c r="T160" s="181">
        <f>$S$160*$H$160</f>
        <v>0</v>
      </c>
      <c r="AR160" s="99" t="s">
        <v>149</v>
      </c>
      <c r="AT160" s="99" t="s">
        <v>145</v>
      </c>
      <c r="AU160" s="99" t="s">
        <v>79</v>
      </c>
      <c r="AY160" s="102" t="s">
        <v>142</v>
      </c>
      <c r="BE160" s="169">
        <f>IF($N$160="základní",$J$160,0)</f>
        <v>0</v>
      </c>
      <c r="BF160" s="169">
        <f>IF($N$160="snížená",$J$160,0)</f>
        <v>0</v>
      </c>
      <c r="BG160" s="169">
        <f>IF($N$160="zákl. přenesená",$J$160,0)</f>
        <v>0</v>
      </c>
      <c r="BH160" s="169">
        <f>IF($N$160="sníž. přenesená",$J$160,0)</f>
        <v>0</v>
      </c>
      <c r="BI160" s="169">
        <f>IF($N$160="nulová",$J$160,0)</f>
        <v>0</v>
      </c>
      <c r="BJ160" s="99" t="s">
        <v>77</v>
      </c>
      <c r="BK160" s="169">
        <f>ROUND($I$160*$H$160,2)</f>
        <v>0</v>
      </c>
      <c r="BL160" s="99" t="s">
        <v>149</v>
      </c>
      <c r="BM160" s="99" t="s">
        <v>389</v>
      </c>
    </row>
    <row r="161" spans="2:65" s="102" customFormat="1" ht="15.75" customHeight="1" x14ac:dyDescent="0.3">
      <c r="B161" s="103"/>
      <c r="C161" s="162" t="s">
        <v>390</v>
      </c>
      <c r="D161" s="162" t="s">
        <v>145</v>
      </c>
      <c r="E161" s="160" t="s">
        <v>391</v>
      </c>
      <c r="F161" s="161" t="s">
        <v>392</v>
      </c>
      <c r="G161" s="162" t="s">
        <v>315</v>
      </c>
      <c r="H161" s="163">
        <v>516.76499999999999</v>
      </c>
      <c r="I161" s="171"/>
      <c r="J161" s="164">
        <f>ROUND($I$161*$H$161,2)</f>
        <v>0</v>
      </c>
      <c r="K161" s="161" t="s">
        <v>294</v>
      </c>
      <c r="L161" s="103"/>
      <c r="M161" s="165"/>
      <c r="N161" s="179" t="s">
        <v>42</v>
      </c>
      <c r="O161" s="180">
        <v>9.7000000000000003E-2</v>
      </c>
      <c r="P161" s="180">
        <f>$O$161*$H$161</f>
        <v>50.126204999999999</v>
      </c>
      <c r="Q161" s="180">
        <v>0</v>
      </c>
      <c r="R161" s="180">
        <f>$Q$161*$H$161</f>
        <v>0</v>
      </c>
      <c r="S161" s="180">
        <v>0</v>
      </c>
      <c r="T161" s="181">
        <f>$S$161*$H$161</f>
        <v>0</v>
      </c>
      <c r="AR161" s="99" t="s">
        <v>149</v>
      </c>
      <c r="AT161" s="99" t="s">
        <v>145</v>
      </c>
      <c r="AU161" s="99" t="s">
        <v>79</v>
      </c>
      <c r="AY161" s="99" t="s">
        <v>142</v>
      </c>
      <c r="BE161" s="169">
        <f>IF($N$161="základní",$J$161,0)</f>
        <v>0</v>
      </c>
      <c r="BF161" s="169">
        <f>IF($N$161="snížená",$J$161,0)</f>
        <v>0</v>
      </c>
      <c r="BG161" s="169">
        <f>IF($N$161="zákl. přenesená",$J$161,0)</f>
        <v>0</v>
      </c>
      <c r="BH161" s="169">
        <f>IF($N$161="sníž. přenesená",$J$161,0)</f>
        <v>0</v>
      </c>
      <c r="BI161" s="169">
        <f>IF($N$161="nulová",$J$161,0)</f>
        <v>0</v>
      </c>
      <c r="BJ161" s="99" t="s">
        <v>77</v>
      </c>
      <c r="BK161" s="169">
        <f>ROUND($I$161*$H$161,2)</f>
        <v>0</v>
      </c>
      <c r="BL161" s="99" t="s">
        <v>149</v>
      </c>
      <c r="BM161" s="99" t="s">
        <v>393</v>
      </c>
    </row>
    <row r="162" spans="2:65" s="150" customFormat="1" ht="30.75" customHeight="1" x14ac:dyDescent="0.3">
      <c r="B162" s="151"/>
      <c r="D162" s="152" t="s">
        <v>70</v>
      </c>
      <c r="E162" s="177" t="s">
        <v>168</v>
      </c>
      <c r="F162" s="177" t="s">
        <v>394</v>
      </c>
      <c r="J162" s="178">
        <f>$BK$162</f>
        <v>0</v>
      </c>
      <c r="L162" s="151"/>
      <c r="M162" s="155"/>
      <c r="P162" s="156">
        <f>SUM($P$163:$P$187)</f>
        <v>640.80385200000001</v>
      </c>
      <c r="R162" s="156">
        <f>SUM($R$163:$R$187)</f>
        <v>55.448441239999994</v>
      </c>
      <c r="T162" s="157">
        <f>SUM($T$163:$T$187)</f>
        <v>0</v>
      </c>
      <c r="AR162" s="152" t="s">
        <v>77</v>
      </c>
      <c r="AT162" s="152" t="s">
        <v>70</v>
      </c>
      <c r="AU162" s="152" t="s">
        <v>77</v>
      </c>
      <c r="AY162" s="152" t="s">
        <v>142</v>
      </c>
      <c r="BK162" s="158">
        <f>SUM($BK$163:$BK$187)</f>
        <v>0</v>
      </c>
    </row>
    <row r="163" spans="2:65" s="102" customFormat="1" ht="15.75" customHeight="1" x14ac:dyDescent="0.3">
      <c r="B163" s="103"/>
      <c r="C163" s="162" t="s">
        <v>395</v>
      </c>
      <c r="D163" s="162" t="s">
        <v>145</v>
      </c>
      <c r="E163" s="160" t="s">
        <v>396</v>
      </c>
      <c r="F163" s="161" t="s">
        <v>397</v>
      </c>
      <c r="G163" s="162" t="s">
        <v>315</v>
      </c>
      <c r="H163" s="163">
        <v>2.5</v>
      </c>
      <c r="I163" s="171"/>
      <c r="J163" s="164">
        <f>ROUND($I$163*$H$163,2)</f>
        <v>0</v>
      </c>
      <c r="K163" s="161" t="s">
        <v>294</v>
      </c>
      <c r="L163" s="103"/>
      <c r="M163" s="165"/>
      <c r="N163" s="179" t="s">
        <v>42</v>
      </c>
      <c r="O163" s="180">
        <v>3.88</v>
      </c>
      <c r="P163" s="180">
        <f>$O$163*$H$163</f>
        <v>9.6999999999999993</v>
      </c>
      <c r="Q163" s="180">
        <v>1.6627000000000001</v>
      </c>
      <c r="R163" s="180">
        <f>$Q$163*$H$163</f>
        <v>4.1567500000000006</v>
      </c>
      <c r="S163" s="180">
        <v>0</v>
      </c>
      <c r="T163" s="181">
        <f>$S$163*$H$163</f>
        <v>0</v>
      </c>
      <c r="AR163" s="99" t="s">
        <v>149</v>
      </c>
      <c r="AT163" s="99" t="s">
        <v>145</v>
      </c>
      <c r="AU163" s="99" t="s">
        <v>79</v>
      </c>
      <c r="AY163" s="99" t="s">
        <v>142</v>
      </c>
      <c r="BE163" s="169">
        <f>IF($N$163="základní",$J$163,0)</f>
        <v>0</v>
      </c>
      <c r="BF163" s="169">
        <f>IF($N$163="snížená",$J$163,0)</f>
        <v>0</v>
      </c>
      <c r="BG163" s="169">
        <f>IF($N$163="zákl. přenesená",$J$163,0)</f>
        <v>0</v>
      </c>
      <c r="BH163" s="169">
        <f>IF($N$163="sníž. přenesená",$J$163,0)</f>
        <v>0</v>
      </c>
      <c r="BI163" s="169">
        <f>IF($N$163="nulová",$J$163,0)</f>
        <v>0</v>
      </c>
      <c r="BJ163" s="99" t="s">
        <v>77</v>
      </c>
      <c r="BK163" s="169">
        <f>ROUND($I$163*$H$163,2)</f>
        <v>0</v>
      </c>
      <c r="BL163" s="99" t="s">
        <v>149</v>
      </c>
      <c r="BM163" s="99" t="s">
        <v>398</v>
      </c>
    </row>
    <row r="164" spans="2:65" s="102" customFormat="1" ht="15.75" customHeight="1" x14ac:dyDescent="0.3">
      <c r="B164" s="182"/>
      <c r="D164" s="183" t="s">
        <v>156</v>
      </c>
      <c r="E164" s="184"/>
      <c r="F164" s="184" t="s">
        <v>300</v>
      </c>
      <c r="H164" s="185"/>
      <c r="L164" s="182"/>
      <c r="M164" s="186"/>
      <c r="T164" s="187"/>
      <c r="AT164" s="185" t="s">
        <v>156</v>
      </c>
      <c r="AU164" s="185" t="s">
        <v>79</v>
      </c>
      <c r="AV164" s="185" t="s">
        <v>77</v>
      </c>
      <c r="AW164" s="185" t="s">
        <v>121</v>
      </c>
      <c r="AX164" s="185" t="s">
        <v>71</v>
      </c>
      <c r="AY164" s="185" t="s">
        <v>142</v>
      </c>
    </row>
    <row r="165" spans="2:65" s="102" customFormat="1" ht="15.75" customHeight="1" x14ac:dyDescent="0.3">
      <c r="B165" s="188"/>
      <c r="D165" s="189" t="s">
        <v>156</v>
      </c>
      <c r="E165" s="190"/>
      <c r="F165" s="191" t="s">
        <v>399</v>
      </c>
      <c r="H165" s="192">
        <v>2.5</v>
      </c>
      <c r="L165" s="188"/>
      <c r="M165" s="193"/>
      <c r="T165" s="194"/>
      <c r="AT165" s="190" t="s">
        <v>156</v>
      </c>
      <c r="AU165" s="190" t="s">
        <v>79</v>
      </c>
      <c r="AV165" s="190" t="s">
        <v>79</v>
      </c>
      <c r="AW165" s="190" t="s">
        <v>121</v>
      </c>
      <c r="AX165" s="190" t="s">
        <v>71</v>
      </c>
      <c r="AY165" s="190" t="s">
        <v>142</v>
      </c>
    </row>
    <row r="166" spans="2:65" s="102" customFormat="1" ht="15.75" customHeight="1" x14ac:dyDescent="0.3">
      <c r="B166" s="195"/>
      <c r="D166" s="189" t="s">
        <v>156</v>
      </c>
      <c r="E166" s="196"/>
      <c r="F166" s="197" t="s">
        <v>167</v>
      </c>
      <c r="H166" s="198">
        <v>2.5</v>
      </c>
      <c r="L166" s="195"/>
      <c r="M166" s="199"/>
      <c r="T166" s="200"/>
      <c r="AT166" s="196" t="s">
        <v>156</v>
      </c>
      <c r="AU166" s="196" t="s">
        <v>79</v>
      </c>
      <c r="AV166" s="196" t="s">
        <v>149</v>
      </c>
      <c r="AW166" s="196" t="s">
        <v>121</v>
      </c>
      <c r="AX166" s="196" t="s">
        <v>77</v>
      </c>
      <c r="AY166" s="196" t="s">
        <v>142</v>
      </c>
    </row>
    <row r="167" spans="2:65" s="102" customFormat="1" ht="15.75" customHeight="1" x14ac:dyDescent="0.3">
      <c r="B167" s="103"/>
      <c r="C167" s="159" t="s">
        <v>400</v>
      </c>
      <c r="D167" s="159" t="s">
        <v>145</v>
      </c>
      <c r="E167" s="160" t="s">
        <v>401</v>
      </c>
      <c r="F167" s="161" t="s">
        <v>402</v>
      </c>
      <c r="G167" s="162" t="s">
        <v>315</v>
      </c>
      <c r="H167" s="163">
        <v>0.33400000000000002</v>
      </c>
      <c r="I167" s="171"/>
      <c r="J167" s="164">
        <f>ROUND($I$167*$H$167,2)</f>
        <v>0</v>
      </c>
      <c r="K167" s="161" t="s">
        <v>294</v>
      </c>
      <c r="L167" s="103"/>
      <c r="M167" s="165"/>
      <c r="N167" s="179" t="s">
        <v>42</v>
      </c>
      <c r="O167" s="180">
        <v>2.2610000000000001</v>
      </c>
      <c r="P167" s="180">
        <f>$O$167*$H$167</f>
        <v>0.75517400000000012</v>
      </c>
      <c r="Q167" s="180">
        <v>0.56423000000000001</v>
      </c>
      <c r="R167" s="180">
        <f>$Q$167*$H$167</f>
        <v>0.18845282000000002</v>
      </c>
      <c r="S167" s="180">
        <v>0</v>
      </c>
      <c r="T167" s="181">
        <f>$S$167*$H$167</f>
        <v>0</v>
      </c>
      <c r="AR167" s="99" t="s">
        <v>149</v>
      </c>
      <c r="AT167" s="99" t="s">
        <v>145</v>
      </c>
      <c r="AU167" s="99" t="s">
        <v>79</v>
      </c>
      <c r="AY167" s="102" t="s">
        <v>142</v>
      </c>
      <c r="BE167" s="169">
        <f>IF($N$167="základní",$J$167,0)</f>
        <v>0</v>
      </c>
      <c r="BF167" s="169">
        <f>IF($N$167="snížená",$J$167,0)</f>
        <v>0</v>
      </c>
      <c r="BG167" s="169">
        <f>IF($N$167="zákl. přenesená",$J$167,0)</f>
        <v>0</v>
      </c>
      <c r="BH167" s="169">
        <f>IF($N$167="sníž. přenesená",$J$167,0)</f>
        <v>0</v>
      </c>
      <c r="BI167" s="169">
        <f>IF($N$167="nulová",$J$167,0)</f>
        <v>0</v>
      </c>
      <c r="BJ167" s="99" t="s">
        <v>77</v>
      </c>
      <c r="BK167" s="169">
        <f>ROUND($I$167*$H$167,2)</f>
        <v>0</v>
      </c>
      <c r="BL167" s="99" t="s">
        <v>149</v>
      </c>
      <c r="BM167" s="99" t="s">
        <v>403</v>
      </c>
    </row>
    <row r="168" spans="2:65" s="102" customFormat="1" ht="15.75" customHeight="1" x14ac:dyDescent="0.3">
      <c r="B168" s="103"/>
      <c r="C168" s="162" t="s">
        <v>404</v>
      </c>
      <c r="D168" s="162" t="s">
        <v>145</v>
      </c>
      <c r="E168" s="160" t="s">
        <v>405</v>
      </c>
      <c r="F168" s="161" t="s">
        <v>406</v>
      </c>
      <c r="G168" s="162" t="s">
        <v>362</v>
      </c>
      <c r="H168" s="163">
        <v>0.23599999999999999</v>
      </c>
      <c r="I168" s="171"/>
      <c r="J168" s="164">
        <f>ROUND($I$168*$H$168,2)</f>
        <v>0</v>
      </c>
      <c r="K168" s="161" t="s">
        <v>294</v>
      </c>
      <c r="L168" s="103"/>
      <c r="M168" s="165"/>
      <c r="N168" s="179" t="s">
        <v>42</v>
      </c>
      <c r="O168" s="180">
        <v>36.9</v>
      </c>
      <c r="P168" s="180">
        <f>$O$168*$H$168</f>
        <v>8.7083999999999993</v>
      </c>
      <c r="Q168" s="180">
        <v>1.0900000000000001</v>
      </c>
      <c r="R168" s="180">
        <f>$Q$168*$H$168</f>
        <v>0.25724000000000002</v>
      </c>
      <c r="S168" s="180">
        <v>0</v>
      </c>
      <c r="T168" s="181">
        <f>$S$168*$H$168</f>
        <v>0</v>
      </c>
      <c r="AR168" s="99" t="s">
        <v>149</v>
      </c>
      <c r="AT168" s="99" t="s">
        <v>145</v>
      </c>
      <c r="AU168" s="99" t="s">
        <v>79</v>
      </c>
      <c r="AY168" s="99" t="s">
        <v>142</v>
      </c>
      <c r="BE168" s="169">
        <f>IF($N$168="základní",$J$168,0)</f>
        <v>0</v>
      </c>
      <c r="BF168" s="169">
        <f>IF($N$168="snížená",$J$168,0)</f>
        <v>0</v>
      </c>
      <c r="BG168" s="169">
        <f>IF($N$168="zákl. přenesená",$J$168,0)</f>
        <v>0</v>
      </c>
      <c r="BH168" s="169">
        <f>IF($N$168="sníž. přenesená",$J$168,0)</f>
        <v>0</v>
      </c>
      <c r="BI168" s="169">
        <f>IF($N$168="nulová",$J$168,0)</f>
        <v>0</v>
      </c>
      <c r="BJ168" s="99" t="s">
        <v>77</v>
      </c>
      <c r="BK168" s="169">
        <f>ROUND($I$168*$H$168,2)</f>
        <v>0</v>
      </c>
      <c r="BL168" s="99" t="s">
        <v>149</v>
      </c>
      <c r="BM168" s="99" t="s">
        <v>407</v>
      </c>
    </row>
    <row r="169" spans="2:65" s="102" customFormat="1" ht="15.75" customHeight="1" x14ac:dyDescent="0.3">
      <c r="B169" s="103"/>
      <c r="C169" s="162" t="s">
        <v>408</v>
      </c>
      <c r="D169" s="162" t="s">
        <v>145</v>
      </c>
      <c r="E169" s="160" t="s">
        <v>409</v>
      </c>
      <c r="F169" s="161" t="s">
        <v>410</v>
      </c>
      <c r="G169" s="162" t="s">
        <v>293</v>
      </c>
      <c r="H169" s="163">
        <v>1103.6579999999999</v>
      </c>
      <c r="I169" s="171"/>
      <c r="J169" s="164">
        <f>ROUND($I$169*$H$169,2)</f>
        <v>0</v>
      </c>
      <c r="K169" s="161" t="s">
        <v>294</v>
      </c>
      <c r="L169" s="103"/>
      <c r="M169" s="165"/>
      <c r="N169" s="179" t="s">
        <v>42</v>
      </c>
      <c r="O169" s="180">
        <v>0.42699999999999999</v>
      </c>
      <c r="P169" s="180">
        <f>$O$169*$H$169</f>
        <v>471.26196599999997</v>
      </c>
      <c r="Q169" s="180">
        <v>2.8570000000000002E-2</v>
      </c>
      <c r="R169" s="180">
        <f>$Q$169*$H$169</f>
        <v>31.531509059999998</v>
      </c>
      <c r="S169" s="180">
        <v>0</v>
      </c>
      <c r="T169" s="181">
        <f>$S$169*$H$169</f>
        <v>0</v>
      </c>
      <c r="AR169" s="99" t="s">
        <v>149</v>
      </c>
      <c r="AT169" s="99" t="s">
        <v>145</v>
      </c>
      <c r="AU169" s="99" t="s">
        <v>79</v>
      </c>
      <c r="AY169" s="99" t="s">
        <v>142</v>
      </c>
      <c r="BE169" s="169">
        <f>IF($N$169="základní",$J$169,0)</f>
        <v>0</v>
      </c>
      <c r="BF169" s="169">
        <f>IF($N$169="snížená",$J$169,0)</f>
        <v>0</v>
      </c>
      <c r="BG169" s="169">
        <f>IF($N$169="zákl. přenesená",$J$169,0)</f>
        <v>0</v>
      </c>
      <c r="BH169" s="169">
        <f>IF($N$169="sníž. přenesená",$J$169,0)</f>
        <v>0</v>
      </c>
      <c r="BI169" s="169">
        <f>IF($N$169="nulová",$J$169,0)</f>
        <v>0</v>
      </c>
      <c r="BJ169" s="99" t="s">
        <v>77</v>
      </c>
      <c r="BK169" s="169">
        <f>ROUND($I$169*$H$169,2)</f>
        <v>0</v>
      </c>
      <c r="BL169" s="99" t="s">
        <v>149</v>
      </c>
      <c r="BM169" s="99" t="s">
        <v>411</v>
      </c>
    </row>
    <row r="170" spans="2:65" s="102" customFormat="1" ht="15.75" customHeight="1" x14ac:dyDescent="0.3">
      <c r="B170" s="188"/>
      <c r="D170" s="183" t="s">
        <v>156</v>
      </c>
      <c r="E170" s="191"/>
      <c r="F170" s="191" t="s">
        <v>412</v>
      </c>
      <c r="H170" s="192">
        <v>470.86799999999999</v>
      </c>
      <c r="L170" s="188"/>
      <c r="M170" s="193"/>
      <c r="T170" s="194"/>
      <c r="AT170" s="190" t="s">
        <v>156</v>
      </c>
      <c r="AU170" s="190" t="s">
        <v>79</v>
      </c>
      <c r="AV170" s="190" t="s">
        <v>79</v>
      </c>
      <c r="AW170" s="190" t="s">
        <v>121</v>
      </c>
      <c r="AX170" s="190" t="s">
        <v>71</v>
      </c>
      <c r="AY170" s="190" t="s">
        <v>142</v>
      </c>
    </row>
    <row r="171" spans="2:65" s="102" customFormat="1" ht="15.75" customHeight="1" x14ac:dyDescent="0.3">
      <c r="B171" s="188"/>
      <c r="D171" s="189" t="s">
        <v>156</v>
      </c>
      <c r="E171" s="190"/>
      <c r="F171" s="191" t="s">
        <v>413</v>
      </c>
      <c r="H171" s="192">
        <v>632.79</v>
      </c>
      <c r="L171" s="188"/>
      <c r="M171" s="193"/>
      <c r="T171" s="194"/>
      <c r="AT171" s="190" t="s">
        <v>156</v>
      </c>
      <c r="AU171" s="190" t="s">
        <v>79</v>
      </c>
      <c r="AV171" s="190" t="s">
        <v>79</v>
      </c>
      <c r="AW171" s="190" t="s">
        <v>121</v>
      </c>
      <c r="AX171" s="190" t="s">
        <v>71</v>
      </c>
      <c r="AY171" s="190" t="s">
        <v>142</v>
      </c>
    </row>
    <row r="172" spans="2:65" s="102" customFormat="1" ht="15.75" customHeight="1" x14ac:dyDescent="0.3">
      <c r="B172" s="195"/>
      <c r="D172" s="189" t="s">
        <v>156</v>
      </c>
      <c r="E172" s="196"/>
      <c r="F172" s="197" t="s">
        <v>167</v>
      </c>
      <c r="H172" s="198">
        <v>1103.6579999999999</v>
      </c>
      <c r="L172" s="195"/>
      <c r="M172" s="199"/>
      <c r="T172" s="200"/>
      <c r="AT172" s="196" t="s">
        <v>156</v>
      </c>
      <c r="AU172" s="196" t="s">
        <v>79</v>
      </c>
      <c r="AV172" s="196" t="s">
        <v>149</v>
      </c>
      <c r="AW172" s="196" t="s">
        <v>121</v>
      </c>
      <c r="AX172" s="196" t="s">
        <v>77</v>
      </c>
      <c r="AY172" s="196" t="s">
        <v>142</v>
      </c>
    </row>
    <row r="173" spans="2:65" s="102" customFormat="1" ht="15.75" customHeight="1" x14ac:dyDescent="0.3">
      <c r="B173" s="103"/>
      <c r="C173" s="159" t="s">
        <v>414</v>
      </c>
      <c r="D173" s="159" t="s">
        <v>145</v>
      </c>
      <c r="E173" s="160" t="s">
        <v>415</v>
      </c>
      <c r="F173" s="161" t="s">
        <v>416</v>
      </c>
      <c r="G173" s="162" t="s">
        <v>293</v>
      </c>
      <c r="H173" s="163">
        <v>3.7</v>
      </c>
      <c r="I173" s="171"/>
      <c r="J173" s="164">
        <f>ROUND($I$173*$H$173,2)</f>
        <v>0</v>
      </c>
      <c r="K173" s="161" t="s">
        <v>294</v>
      </c>
      <c r="L173" s="103"/>
      <c r="M173" s="165"/>
      <c r="N173" s="179" t="s">
        <v>42</v>
      </c>
      <c r="O173" s="180">
        <v>0.60699999999999998</v>
      </c>
      <c r="P173" s="180">
        <f>$O$173*$H$173</f>
        <v>2.2459000000000002</v>
      </c>
      <c r="Q173" s="180">
        <v>0.10212</v>
      </c>
      <c r="R173" s="180">
        <f>$Q$173*$H$173</f>
        <v>0.37784400000000001</v>
      </c>
      <c r="S173" s="180">
        <v>0</v>
      </c>
      <c r="T173" s="181">
        <f>$S$173*$H$173</f>
        <v>0</v>
      </c>
      <c r="AR173" s="99" t="s">
        <v>149</v>
      </c>
      <c r="AT173" s="99" t="s">
        <v>145</v>
      </c>
      <c r="AU173" s="99" t="s">
        <v>79</v>
      </c>
      <c r="AY173" s="102" t="s">
        <v>142</v>
      </c>
      <c r="BE173" s="169">
        <f>IF($N$173="základní",$J$173,0)</f>
        <v>0</v>
      </c>
      <c r="BF173" s="169">
        <f>IF($N$173="snížená",$J$173,0)</f>
        <v>0</v>
      </c>
      <c r="BG173" s="169">
        <f>IF($N$173="zákl. přenesená",$J$173,0)</f>
        <v>0</v>
      </c>
      <c r="BH173" s="169">
        <f>IF($N$173="sníž. přenesená",$J$173,0)</f>
        <v>0</v>
      </c>
      <c r="BI173" s="169">
        <f>IF($N$173="nulová",$J$173,0)</f>
        <v>0</v>
      </c>
      <c r="BJ173" s="99" t="s">
        <v>77</v>
      </c>
      <c r="BK173" s="169">
        <f>ROUND($I$173*$H$173,2)</f>
        <v>0</v>
      </c>
      <c r="BL173" s="99" t="s">
        <v>149</v>
      </c>
      <c r="BM173" s="99" t="s">
        <v>417</v>
      </c>
    </row>
    <row r="174" spans="2:65" s="102" customFormat="1" ht="15.75" customHeight="1" x14ac:dyDescent="0.3">
      <c r="B174" s="188"/>
      <c r="D174" s="183" t="s">
        <v>156</v>
      </c>
      <c r="E174" s="191"/>
      <c r="F174" s="191" t="s">
        <v>418</v>
      </c>
      <c r="H174" s="192">
        <v>3.7</v>
      </c>
      <c r="L174" s="188"/>
      <c r="M174" s="193"/>
      <c r="T174" s="194"/>
      <c r="AT174" s="190" t="s">
        <v>156</v>
      </c>
      <c r="AU174" s="190" t="s">
        <v>79</v>
      </c>
      <c r="AV174" s="190" t="s">
        <v>79</v>
      </c>
      <c r="AW174" s="190" t="s">
        <v>121</v>
      </c>
      <c r="AX174" s="190" t="s">
        <v>71</v>
      </c>
      <c r="AY174" s="190" t="s">
        <v>142</v>
      </c>
    </row>
    <row r="175" spans="2:65" s="102" customFormat="1" ht="15.75" customHeight="1" x14ac:dyDescent="0.3">
      <c r="B175" s="195"/>
      <c r="D175" s="189" t="s">
        <v>156</v>
      </c>
      <c r="E175" s="196"/>
      <c r="F175" s="197" t="s">
        <v>167</v>
      </c>
      <c r="H175" s="198">
        <v>3.7</v>
      </c>
      <c r="L175" s="195"/>
      <c r="M175" s="199"/>
      <c r="T175" s="200"/>
      <c r="AT175" s="196" t="s">
        <v>156</v>
      </c>
      <c r="AU175" s="196" t="s">
        <v>79</v>
      </c>
      <c r="AV175" s="196" t="s">
        <v>149</v>
      </c>
      <c r="AW175" s="196" t="s">
        <v>121</v>
      </c>
      <c r="AX175" s="196" t="s">
        <v>77</v>
      </c>
      <c r="AY175" s="196" t="s">
        <v>142</v>
      </c>
    </row>
    <row r="176" spans="2:65" s="102" customFormat="1" ht="15.75" customHeight="1" x14ac:dyDescent="0.3">
      <c r="B176" s="103"/>
      <c r="C176" s="159" t="s">
        <v>419</v>
      </c>
      <c r="D176" s="159" t="s">
        <v>145</v>
      </c>
      <c r="E176" s="160" t="s">
        <v>420</v>
      </c>
      <c r="F176" s="161" t="s">
        <v>421</v>
      </c>
      <c r="G176" s="162" t="s">
        <v>293</v>
      </c>
      <c r="H176" s="163">
        <v>148.89599999999999</v>
      </c>
      <c r="I176" s="171"/>
      <c r="J176" s="164">
        <f>ROUND($I$176*$H$176,2)</f>
        <v>0</v>
      </c>
      <c r="K176" s="161" t="s">
        <v>294</v>
      </c>
      <c r="L176" s="103"/>
      <c r="M176" s="165"/>
      <c r="N176" s="179" t="s">
        <v>42</v>
      </c>
      <c r="O176" s="180">
        <v>0.52500000000000002</v>
      </c>
      <c r="P176" s="180">
        <f>$O$176*$H$176</f>
        <v>78.170400000000001</v>
      </c>
      <c r="Q176" s="180">
        <v>6.9819999999999993E-2</v>
      </c>
      <c r="R176" s="180">
        <f>$Q$176*$H$176</f>
        <v>10.395918719999997</v>
      </c>
      <c r="S176" s="180">
        <v>0</v>
      </c>
      <c r="T176" s="181">
        <f>$S$176*$H$176</f>
        <v>0</v>
      </c>
      <c r="AR176" s="99" t="s">
        <v>149</v>
      </c>
      <c r="AT176" s="99" t="s">
        <v>145</v>
      </c>
      <c r="AU176" s="99" t="s">
        <v>79</v>
      </c>
      <c r="AY176" s="102" t="s">
        <v>142</v>
      </c>
      <c r="BE176" s="169">
        <f>IF($N$176="základní",$J$176,0)</f>
        <v>0</v>
      </c>
      <c r="BF176" s="169">
        <f>IF($N$176="snížená",$J$176,0)</f>
        <v>0</v>
      </c>
      <c r="BG176" s="169">
        <f>IF($N$176="zákl. přenesená",$J$176,0)</f>
        <v>0</v>
      </c>
      <c r="BH176" s="169">
        <f>IF($N$176="sníž. přenesená",$J$176,0)</f>
        <v>0</v>
      </c>
      <c r="BI176" s="169">
        <f>IF($N$176="nulová",$J$176,0)</f>
        <v>0</v>
      </c>
      <c r="BJ176" s="99" t="s">
        <v>77</v>
      </c>
      <c r="BK176" s="169">
        <f>ROUND($I$176*$H$176,2)</f>
        <v>0</v>
      </c>
      <c r="BL176" s="99" t="s">
        <v>149</v>
      </c>
      <c r="BM176" s="99" t="s">
        <v>422</v>
      </c>
    </row>
    <row r="177" spans="2:65" s="102" customFormat="1" ht="15.75" customHeight="1" x14ac:dyDescent="0.3">
      <c r="B177" s="182"/>
      <c r="D177" s="183" t="s">
        <v>156</v>
      </c>
      <c r="E177" s="184"/>
      <c r="F177" s="184" t="s">
        <v>423</v>
      </c>
      <c r="H177" s="185"/>
      <c r="L177" s="182"/>
      <c r="M177" s="186"/>
      <c r="T177" s="187"/>
      <c r="AT177" s="185" t="s">
        <v>156</v>
      </c>
      <c r="AU177" s="185" t="s">
        <v>79</v>
      </c>
      <c r="AV177" s="185" t="s">
        <v>77</v>
      </c>
      <c r="AW177" s="185" t="s">
        <v>121</v>
      </c>
      <c r="AX177" s="185" t="s">
        <v>71</v>
      </c>
      <c r="AY177" s="185" t="s">
        <v>142</v>
      </c>
    </row>
    <row r="178" spans="2:65" s="102" customFormat="1" ht="15.75" customHeight="1" x14ac:dyDescent="0.3">
      <c r="B178" s="188"/>
      <c r="D178" s="189" t="s">
        <v>156</v>
      </c>
      <c r="E178" s="190"/>
      <c r="F178" s="191" t="s">
        <v>424</v>
      </c>
      <c r="H178" s="192">
        <v>148.89599999999999</v>
      </c>
      <c r="L178" s="188"/>
      <c r="M178" s="193"/>
      <c r="T178" s="194"/>
      <c r="AT178" s="190" t="s">
        <v>156</v>
      </c>
      <c r="AU178" s="190" t="s">
        <v>79</v>
      </c>
      <c r="AV178" s="190" t="s">
        <v>79</v>
      </c>
      <c r="AW178" s="190" t="s">
        <v>121</v>
      </c>
      <c r="AX178" s="190" t="s">
        <v>71</v>
      </c>
      <c r="AY178" s="190" t="s">
        <v>142</v>
      </c>
    </row>
    <row r="179" spans="2:65" s="102" customFormat="1" ht="15.75" customHeight="1" x14ac:dyDescent="0.3">
      <c r="B179" s="195"/>
      <c r="D179" s="189" t="s">
        <v>156</v>
      </c>
      <c r="E179" s="196"/>
      <c r="F179" s="197" t="s">
        <v>167</v>
      </c>
      <c r="H179" s="198">
        <v>148.89599999999999</v>
      </c>
      <c r="L179" s="195"/>
      <c r="M179" s="199"/>
      <c r="T179" s="200"/>
      <c r="AT179" s="196" t="s">
        <v>156</v>
      </c>
      <c r="AU179" s="196" t="s">
        <v>79</v>
      </c>
      <c r="AV179" s="196" t="s">
        <v>149</v>
      </c>
      <c r="AW179" s="196" t="s">
        <v>121</v>
      </c>
      <c r="AX179" s="196" t="s">
        <v>77</v>
      </c>
      <c r="AY179" s="196" t="s">
        <v>142</v>
      </c>
    </row>
    <row r="180" spans="2:65" s="102" customFormat="1" ht="15.75" customHeight="1" x14ac:dyDescent="0.3">
      <c r="B180" s="103"/>
      <c r="C180" s="159" t="s">
        <v>425</v>
      </c>
      <c r="D180" s="159" t="s">
        <v>145</v>
      </c>
      <c r="E180" s="160" t="s">
        <v>426</v>
      </c>
      <c r="F180" s="161" t="s">
        <v>427</v>
      </c>
      <c r="G180" s="162" t="s">
        <v>293</v>
      </c>
      <c r="H180" s="163">
        <v>74.102000000000004</v>
      </c>
      <c r="I180" s="171"/>
      <c r="J180" s="164">
        <f>ROUND($I$180*$H$180,2)</f>
        <v>0</v>
      </c>
      <c r="K180" s="161" t="s">
        <v>294</v>
      </c>
      <c r="L180" s="103"/>
      <c r="M180" s="165"/>
      <c r="N180" s="179" t="s">
        <v>42</v>
      </c>
      <c r="O180" s="180">
        <v>0.55600000000000005</v>
      </c>
      <c r="P180" s="180">
        <f>$O$180*$H$180</f>
        <v>41.200712000000003</v>
      </c>
      <c r="Q180" s="180">
        <v>0.10421999999999999</v>
      </c>
      <c r="R180" s="180">
        <f>$Q$180*$H$180</f>
        <v>7.7229104399999997</v>
      </c>
      <c r="S180" s="180">
        <v>0</v>
      </c>
      <c r="T180" s="181">
        <f>$S$180*$H$180</f>
        <v>0</v>
      </c>
      <c r="AR180" s="99" t="s">
        <v>149</v>
      </c>
      <c r="AT180" s="99" t="s">
        <v>145</v>
      </c>
      <c r="AU180" s="99" t="s">
        <v>79</v>
      </c>
      <c r="AY180" s="102" t="s">
        <v>142</v>
      </c>
      <c r="BE180" s="169">
        <f>IF($N$180="základní",$J$180,0)</f>
        <v>0</v>
      </c>
      <c r="BF180" s="169">
        <f>IF($N$180="snížená",$J$180,0)</f>
        <v>0</v>
      </c>
      <c r="BG180" s="169">
        <f>IF($N$180="zákl. přenesená",$J$180,0)</f>
        <v>0</v>
      </c>
      <c r="BH180" s="169">
        <f>IF($N$180="sníž. přenesená",$J$180,0)</f>
        <v>0</v>
      </c>
      <c r="BI180" s="169">
        <f>IF($N$180="nulová",$J$180,0)</f>
        <v>0</v>
      </c>
      <c r="BJ180" s="99" t="s">
        <v>77</v>
      </c>
      <c r="BK180" s="169">
        <f>ROUND($I$180*$H$180,2)</f>
        <v>0</v>
      </c>
      <c r="BL180" s="99" t="s">
        <v>149</v>
      </c>
      <c r="BM180" s="99" t="s">
        <v>428</v>
      </c>
    </row>
    <row r="181" spans="2:65" s="102" customFormat="1" ht="15.75" customHeight="1" x14ac:dyDescent="0.3">
      <c r="B181" s="182"/>
      <c r="D181" s="183" t="s">
        <v>156</v>
      </c>
      <c r="E181" s="184"/>
      <c r="F181" s="184" t="s">
        <v>423</v>
      </c>
      <c r="H181" s="185"/>
      <c r="L181" s="182"/>
      <c r="M181" s="186"/>
      <c r="T181" s="187"/>
      <c r="AT181" s="185" t="s">
        <v>156</v>
      </c>
      <c r="AU181" s="185" t="s">
        <v>79</v>
      </c>
      <c r="AV181" s="185" t="s">
        <v>77</v>
      </c>
      <c r="AW181" s="185" t="s">
        <v>121</v>
      </c>
      <c r="AX181" s="185" t="s">
        <v>71</v>
      </c>
      <c r="AY181" s="185" t="s">
        <v>142</v>
      </c>
    </row>
    <row r="182" spans="2:65" s="102" customFormat="1" ht="15.75" customHeight="1" x14ac:dyDescent="0.3">
      <c r="B182" s="188"/>
      <c r="D182" s="189" t="s">
        <v>156</v>
      </c>
      <c r="E182" s="190"/>
      <c r="F182" s="191" t="s">
        <v>429</v>
      </c>
      <c r="H182" s="192">
        <v>74.102000000000004</v>
      </c>
      <c r="L182" s="188"/>
      <c r="M182" s="193"/>
      <c r="T182" s="194"/>
      <c r="AT182" s="190" t="s">
        <v>156</v>
      </c>
      <c r="AU182" s="190" t="s">
        <v>79</v>
      </c>
      <c r="AV182" s="190" t="s">
        <v>79</v>
      </c>
      <c r="AW182" s="190" t="s">
        <v>121</v>
      </c>
      <c r="AX182" s="190" t="s">
        <v>71</v>
      </c>
      <c r="AY182" s="190" t="s">
        <v>142</v>
      </c>
    </row>
    <row r="183" spans="2:65" s="102" customFormat="1" ht="15.75" customHeight="1" x14ac:dyDescent="0.3">
      <c r="B183" s="195"/>
      <c r="D183" s="189" t="s">
        <v>156</v>
      </c>
      <c r="E183" s="196"/>
      <c r="F183" s="197" t="s">
        <v>167</v>
      </c>
      <c r="H183" s="198">
        <v>74.102000000000004</v>
      </c>
      <c r="L183" s="195"/>
      <c r="M183" s="199"/>
      <c r="T183" s="200"/>
      <c r="AT183" s="196" t="s">
        <v>156</v>
      </c>
      <c r="AU183" s="196" t="s">
        <v>79</v>
      </c>
      <c r="AV183" s="196" t="s">
        <v>149</v>
      </c>
      <c r="AW183" s="196" t="s">
        <v>121</v>
      </c>
      <c r="AX183" s="196" t="s">
        <v>77</v>
      </c>
      <c r="AY183" s="196" t="s">
        <v>142</v>
      </c>
    </row>
    <row r="184" spans="2:65" s="102" customFormat="1" ht="15.75" customHeight="1" x14ac:dyDescent="0.3">
      <c r="B184" s="103"/>
      <c r="C184" s="159" t="s">
        <v>430</v>
      </c>
      <c r="D184" s="159" t="s">
        <v>145</v>
      </c>
      <c r="E184" s="160" t="s">
        <v>431</v>
      </c>
      <c r="F184" s="161" t="s">
        <v>432</v>
      </c>
      <c r="G184" s="162" t="s">
        <v>433</v>
      </c>
      <c r="H184" s="163">
        <v>45.12</v>
      </c>
      <c r="I184" s="171"/>
      <c r="J184" s="164">
        <f>ROUND($I$184*$H$184,2)</f>
        <v>0</v>
      </c>
      <c r="K184" s="161" t="s">
        <v>294</v>
      </c>
      <c r="L184" s="103"/>
      <c r="M184" s="165"/>
      <c r="N184" s="179" t="s">
        <v>42</v>
      </c>
      <c r="O184" s="180">
        <v>0.12</v>
      </c>
      <c r="P184" s="180">
        <f>$O$184*$H$184</f>
        <v>5.4143999999999997</v>
      </c>
      <c r="Q184" s="180">
        <v>8.0000000000000007E-5</v>
      </c>
      <c r="R184" s="180">
        <f>$Q$184*$H$184</f>
        <v>3.6096000000000001E-3</v>
      </c>
      <c r="S184" s="180">
        <v>0</v>
      </c>
      <c r="T184" s="181">
        <f>$S$184*$H$184</f>
        <v>0</v>
      </c>
      <c r="AR184" s="99" t="s">
        <v>149</v>
      </c>
      <c r="AT184" s="99" t="s">
        <v>145</v>
      </c>
      <c r="AU184" s="99" t="s">
        <v>79</v>
      </c>
      <c r="AY184" s="102" t="s">
        <v>142</v>
      </c>
      <c r="BE184" s="169">
        <f>IF($N$184="základní",$J$184,0)</f>
        <v>0</v>
      </c>
      <c r="BF184" s="169">
        <f>IF($N$184="snížená",$J$184,0)</f>
        <v>0</v>
      </c>
      <c r="BG184" s="169">
        <f>IF($N$184="zákl. přenesená",$J$184,0)</f>
        <v>0</v>
      </c>
      <c r="BH184" s="169">
        <f>IF($N$184="sníž. přenesená",$J$184,0)</f>
        <v>0</v>
      </c>
      <c r="BI184" s="169">
        <f>IF($N$184="nulová",$J$184,0)</f>
        <v>0</v>
      </c>
      <c r="BJ184" s="99" t="s">
        <v>77</v>
      </c>
      <c r="BK184" s="169">
        <f>ROUND($I$184*$H$184,2)</f>
        <v>0</v>
      </c>
      <c r="BL184" s="99" t="s">
        <v>149</v>
      </c>
      <c r="BM184" s="99" t="s">
        <v>434</v>
      </c>
    </row>
    <row r="185" spans="2:65" s="102" customFormat="1" ht="15.75" customHeight="1" x14ac:dyDescent="0.3">
      <c r="B185" s="103"/>
      <c r="C185" s="162" t="s">
        <v>435</v>
      </c>
      <c r="D185" s="162" t="s">
        <v>145</v>
      </c>
      <c r="E185" s="160" t="s">
        <v>436</v>
      </c>
      <c r="F185" s="161" t="s">
        <v>437</v>
      </c>
      <c r="G185" s="162" t="s">
        <v>433</v>
      </c>
      <c r="H185" s="163">
        <v>22.454999999999998</v>
      </c>
      <c r="I185" s="171"/>
      <c r="J185" s="164">
        <f>ROUND($I$185*$H$185,2)</f>
        <v>0</v>
      </c>
      <c r="K185" s="161" t="s">
        <v>294</v>
      </c>
      <c r="L185" s="103"/>
      <c r="M185" s="165"/>
      <c r="N185" s="179" t="s">
        <v>42</v>
      </c>
      <c r="O185" s="180">
        <v>0.18</v>
      </c>
      <c r="P185" s="180">
        <f>$O$185*$H$185</f>
        <v>4.0418999999999992</v>
      </c>
      <c r="Q185" s="180">
        <v>1.2E-4</v>
      </c>
      <c r="R185" s="180">
        <f>$Q$185*$H$185</f>
        <v>2.6945999999999997E-3</v>
      </c>
      <c r="S185" s="180">
        <v>0</v>
      </c>
      <c r="T185" s="181">
        <f>$S$185*$H$185</f>
        <v>0</v>
      </c>
      <c r="AR185" s="99" t="s">
        <v>149</v>
      </c>
      <c r="AT185" s="99" t="s">
        <v>145</v>
      </c>
      <c r="AU185" s="99" t="s">
        <v>79</v>
      </c>
      <c r="AY185" s="99" t="s">
        <v>142</v>
      </c>
      <c r="BE185" s="169">
        <f>IF($N$185="základní",$J$185,0)</f>
        <v>0</v>
      </c>
      <c r="BF185" s="169">
        <f>IF($N$185="snížená",$J$185,0)</f>
        <v>0</v>
      </c>
      <c r="BG185" s="169">
        <f>IF($N$185="zákl. přenesená",$J$185,0)</f>
        <v>0</v>
      </c>
      <c r="BH185" s="169">
        <f>IF($N$185="sníž. přenesená",$J$185,0)</f>
        <v>0</v>
      </c>
      <c r="BI185" s="169">
        <f>IF($N$185="nulová",$J$185,0)</f>
        <v>0</v>
      </c>
      <c r="BJ185" s="99" t="s">
        <v>77</v>
      </c>
      <c r="BK185" s="169">
        <f>ROUND($I$185*$H$185,2)</f>
        <v>0</v>
      </c>
      <c r="BL185" s="99" t="s">
        <v>149</v>
      </c>
      <c r="BM185" s="99" t="s">
        <v>438</v>
      </c>
    </row>
    <row r="186" spans="2:65" s="102" customFormat="1" ht="15.75" customHeight="1" x14ac:dyDescent="0.3">
      <c r="B186" s="103"/>
      <c r="C186" s="162" t="s">
        <v>439</v>
      </c>
      <c r="D186" s="162" t="s">
        <v>145</v>
      </c>
      <c r="E186" s="160" t="s">
        <v>440</v>
      </c>
      <c r="F186" s="161" t="s">
        <v>441</v>
      </c>
      <c r="G186" s="162" t="s">
        <v>433</v>
      </c>
      <c r="H186" s="163">
        <v>69.3</v>
      </c>
      <c r="I186" s="171"/>
      <c r="J186" s="164">
        <f>ROUND($I$186*$H$186,2)</f>
        <v>0</v>
      </c>
      <c r="K186" s="161" t="s">
        <v>294</v>
      </c>
      <c r="L186" s="103"/>
      <c r="M186" s="165"/>
      <c r="N186" s="179" t="s">
        <v>42</v>
      </c>
      <c r="O186" s="180">
        <v>0.2</v>
      </c>
      <c r="P186" s="180">
        <f>$O$186*$H$186</f>
        <v>13.86</v>
      </c>
      <c r="Q186" s="180">
        <v>1.3999999999999999E-4</v>
      </c>
      <c r="R186" s="180">
        <f>$Q$186*$H$186</f>
        <v>9.7019999999999988E-3</v>
      </c>
      <c r="S186" s="180">
        <v>0</v>
      </c>
      <c r="T186" s="181">
        <f>$S$186*$H$186</f>
        <v>0</v>
      </c>
      <c r="AR186" s="99" t="s">
        <v>149</v>
      </c>
      <c r="AT186" s="99" t="s">
        <v>145</v>
      </c>
      <c r="AU186" s="99" t="s">
        <v>79</v>
      </c>
      <c r="AY186" s="99" t="s">
        <v>142</v>
      </c>
      <c r="BE186" s="169">
        <f>IF($N$186="základní",$J$186,0)</f>
        <v>0</v>
      </c>
      <c r="BF186" s="169">
        <f>IF($N$186="snížená",$J$186,0)</f>
        <v>0</v>
      </c>
      <c r="BG186" s="169">
        <f>IF($N$186="zákl. přenesená",$J$186,0)</f>
        <v>0</v>
      </c>
      <c r="BH186" s="169">
        <f>IF($N$186="sníž. přenesená",$J$186,0)</f>
        <v>0</v>
      </c>
      <c r="BI186" s="169">
        <f>IF($N$186="nulová",$J$186,0)</f>
        <v>0</v>
      </c>
      <c r="BJ186" s="99" t="s">
        <v>77</v>
      </c>
      <c r="BK186" s="169">
        <f>ROUND($I$186*$H$186,2)</f>
        <v>0</v>
      </c>
      <c r="BL186" s="99" t="s">
        <v>149</v>
      </c>
      <c r="BM186" s="99" t="s">
        <v>442</v>
      </c>
    </row>
    <row r="187" spans="2:65" s="102" customFormat="1" ht="15.75" customHeight="1" x14ac:dyDescent="0.3">
      <c r="B187" s="103"/>
      <c r="C187" s="162" t="s">
        <v>443</v>
      </c>
      <c r="D187" s="162" t="s">
        <v>145</v>
      </c>
      <c r="E187" s="160" t="s">
        <v>444</v>
      </c>
      <c r="F187" s="161" t="s">
        <v>445</v>
      </c>
      <c r="G187" s="162" t="s">
        <v>293</v>
      </c>
      <c r="H187" s="163">
        <v>4.5</v>
      </c>
      <c r="I187" s="171"/>
      <c r="J187" s="164">
        <f>ROUND($I$187*$H$187,2)</f>
        <v>0</v>
      </c>
      <c r="K187" s="161" t="s">
        <v>294</v>
      </c>
      <c r="L187" s="103"/>
      <c r="M187" s="165"/>
      <c r="N187" s="179" t="s">
        <v>42</v>
      </c>
      <c r="O187" s="180">
        <v>1.21</v>
      </c>
      <c r="P187" s="180">
        <f>$O$187*$H$187</f>
        <v>5.4450000000000003</v>
      </c>
      <c r="Q187" s="180">
        <v>0.17818000000000001</v>
      </c>
      <c r="R187" s="180">
        <f>$Q$187*$H$187</f>
        <v>0.80181000000000002</v>
      </c>
      <c r="S187" s="180">
        <v>0</v>
      </c>
      <c r="T187" s="181">
        <f>$S$187*$H$187</f>
        <v>0</v>
      </c>
      <c r="AR187" s="99" t="s">
        <v>149</v>
      </c>
      <c r="AT187" s="99" t="s">
        <v>145</v>
      </c>
      <c r="AU187" s="99" t="s">
        <v>79</v>
      </c>
      <c r="AY187" s="99" t="s">
        <v>142</v>
      </c>
      <c r="BE187" s="169">
        <f>IF($N$187="základní",$J$187,0)</f>
        <v>0</v>
      </c>
      <c r="BF187" s="169">
        <f>IF($N$187="snížená",$J$187,0)</f>
        <v>0</v>
      </c>
      <c r="BG187" s="169">
        <f>IF($N$187="zákl. přenesená",$J$187,0)</f>
        <v>0</v>
      </c>
      <c r="BH187" s="169">
        <f>IF($N$187="sníž. přenesená",$J$187,0)</f>
        <v>0</v>
      </c>
      <c r="BI187" s="169">
        <f>IF($N$187="nulová",$J$187,0)</f>
        <v>0</v>
      </c>
      <c r="BJ187" s="99" t="s">
        <v>77</v>
      </c>
      <c r="BK187" s="169">
        <f>ROUND($I$187*$H$187,2)</f>
        <v>0</v>
      </c>
      <c r="BL187" s="99" t="s">
        <v>149</v>
      </c>
      <c r="BM187" s="99" t="s">
        <v>446</v>
      </c>
    </row>
    <row r="188" spans="2:65" s="150" customFormat="1" ht="30.75" customHeight="1" x14ac:dyDescent="0.3">
      <c r="B188" s="151"/>
      <c r="D188" s="152" t="s">
        <v>70</v>
      </c>
      <c r="E188" s="177" t="s">
        <v>141</v>
      </c>
      <c r="F188" s="177" t="s">
        <v>447</v>
      </c>
      <c r="J188" s="178">
        <f>$BK$188</f>
        <v>0</v>
      </c>
      <c r="L188" s="151"/>
      <c r="M188" s="155"/>
      <c r="P188" s="156">
        <f>SUM($P$189:$P$208)</f>
        <v>44.931479999999993</v>
      </c>
      <c r="R188" s="156">
        <f>SUM($R$189:$R$208)</f>
        <v>88.664484800000025</v>
      </c>
      <c r="T188" s="157">
        <f>SUM($T$189:$T$208)</f>
        <v>0</v>
      </c>
      <c r="AR188" s="152" t="s">
        <v>77</v>
      </c>
      <c r="AT188" s="152" t="s">
        <v>70</v>
      </c>
      <c r="AU188" s="152" t="s">
        <v>77</v>
      </c>
      <c r="AY188" s="152" t="s">
        <v>142</v>
      </c>
      <c r="BK188" s="158">
        <f>SUM($BK$189:$BK$208)</f>
        <v>0</v>
      </c>
    </row>
    <row r="189" spans="2:65" s="102" customFormat="1" ht="15.75" customHeight="1" x14ac:dyDescent="0.3">
      <c r="B189" s="103"/>
      <c r="C189" s="162" t="s">
        <v>448</v>
      </c>
      <c r="D189" s="162" t="s">
        <v>145</v>
      </c>
      <c r="E189" s="160" t="s">
        <v>449</v>
      </c>
      <c r="F189" s="161" t="s">
        <v>450</v>
      </c>
      <c r="G189" s="162" t="s">
        <v>293</v>
      </c>
      <c r="H189" s="163">
        <v>37.83</v>
      </c>
      <c r="I189" s="171"/>
      <c r="J189" s="164">
        <f>ROUND($I$189*$H$189,2)</f>
        <v>0</v>
      </c>
      <c r="K189" s="161" t="s">
        <v>294</v>
      </c>
      <c r="L189" s="103"/>
      <c r="M189" s="165"/>
      <c r="N189" s="179" t="s">
        <v>42</v>
      </c>
      <c r="O189" s="180">
        <v>1.6E-2</v>
      </c>
      <c r="P189" s="180">
        <f>$O$189*$H$189</f>
        <v>0.60528000000000004</v>
      </c>
      <c r="Q189" s="180">
        <v>0.30360999999999999</v>
      </c>
      <c r="R189" s="180">
        <f>$Q$189*$H$189</f>
        <v>11.485566299999999</v>
      </c>
      <c r="S189" s="180">
        <v>0</v>
      </c>
      <c r="T189" s="181">
        <f>$S$189*$H$189</f>
        <v>0</v>
      </c>
      <c r="AR189" s="99" t="s">
        <v>149</v>
      </c>
      <c r="AT189" s="99" t="s">
        <v>145</v>
      </c>
      <c r="AU189" s="99" t="s">
        <v>79</v>
      </c>
      <c r="AY189" s="99" t="s">
        <v>142</v>
      </c>
      <c r="BE189" s="169">
        <f>IF($N$189="základní",$J$189,0)</f>
        <v>0</v>
      </c>
      <c r="BF189" s="169">
        <f>IF($N$189="snížená",$J$189,0)</f>
        <v>0</v>
      </c>
      <c r="BG189" s="169">
        <f>IF($N$189="zákl. přenesená",$J$189,0)</f>
        <v>0</v>
      </c>
      <c r="BH189" s="169">
        <f>IF($N$189="sníž. přenesená",$J$189,0)</f>
        <v>0</v>
      </c>
      <c r="BI189" s="169">
        <f>IF($N$189="nulová",$J$189,0)</f>
        <v>0</v>
      </c>
      <c r="BJ189" s="99" t="s">
        <v>77</v>
      </c>
      <c r="BK189" s="169">
        <f>ROUND($I$189*$H$189,2)</f>
        <v>0</v>
      </c>
      <c r="BL189" s="99" t="s">
        <v>149</v>
      </c>
      <c r="BM189" s="99" t="s">
        <v>451</v>
      </c>
    </row>
    <row r="190" spans="2:65" s="102" customFormat="1" ht="15.75" customHeight="1" x14ac:dyDescent="0.3">
      <c r="B190" s="182"/>
      <c r="D190" s="183" t="s">
        <v>156</v>
      </c>
      <c r="E190" s="184"/>
      <c r="F190" s="184" t="s">
        <v>295</v>
      </c>
      <c r="H190" s="185"/>
      <c r="L190" s="182"/>
      <c r="M190" s="186"/>
      <c r="T190" s="187"/>
      <c r="AT190" s="185" t="s">
        <v>156</v>
      </c>
      <c r="AU190" s="185" t="s">
        <v>79</v>
      </c>
      <c r="AV190" s="185" t="s">
        <v>77</v>
      </c>
      <c r="AW190" s="185" t="s">
        <v>121</v>
      </c>
      <c r="AX190" s="185" t="s">
        <v>71</v>
      </c>
      <c r="AY190" s="185" t="s">
        <v>142</v>
      </c>
    </row>
    <row r="191" spans="2:65" s="102" customFormat="1" ht="15.75" customHeight="1" x14ac:dyDescent="0.3">
      <c r="B191" s="188"/>
      <c r="D191" s="189" t="s">
        <v>156</v>
      </c>
      <c r="E191" s="190"/>
      <c r="F191" s="191" t="s">
        <v>452</v>
      </c>
      <c r="H191" s="192">
        <v>37.83</v>
      </c>
      <c r="L191" s="188"/>
      <c r="M191" s="193"/>
      <c r="T191" s="194"/>
      <c r="AT191" s="190" t="s">
        <v>156</v>
      </c>
      <c r="AU191" s="190" t="s">
        <v>79</v>
      </c>
      <c r="AV191" s="190" t="s">
        <v>79</v>
      </c>
      <c r="AW191" s="190" t="s">
        <v>121</v>
      </c>
      <c r="AX191" s="190" t="s">
        <v>71</v>
      </c>
      <c r="AY191" s="190" t="s">
        <v>142</v>
      </c>
    </row>
    <row r="192" spans="2:65" s="102" customFormat="1" ht="15.75" customHeight="1" x14ac:dyDescent="0.3">
      <c r="B192" s="195"/>
      <c r="D192" s="189" t="s">
        <v>156</v>
      </c>
      <c r="E192" s="196"/>
      <c r="F192" s="197" t="s">
        <v>167</v>
      </c>
      <c r="H192" s="198">
        <v>37.83</v>
      </c>
      <c r="L192" s="195"/>
      <c r="M192" s="199"/>
      <c r="T192" s="200"/>
      <c r="AT192" s="196" t="s">
        <v>156</v>
      </c>
      <c r="AU192" s="196" t="s">
        <v>79</v>
      </c>
      <c r="AV192" s="196" t="s">
        <v>149</v>
      </c>
      <c r="AW192" s="196" t="s">
        <v>121</v>
      </c>
      <c r="AX192" s="196" t="s">
        <v>77</v>
      </c>
      <c r="AY192" s="196" t="s">
        <v>142</v>
      </c>
    </row>
    <row r="193" spans="2:65" s="102" customFormat="1" ht="15.75" customHeight="1" x14ac:dyDescent="0.3">
      <c r="B193" s="103"/>
      <c r="C193" s="159" t="s">
        <v>453</v>
      </c>
      <c r="D193" s="159" t="s">
        <v>145</v>
      </c>
      <c r="E193" s="160" t="s">
        <v>454</v>
      </c>
      <c r="F193" s="161" t="s">
        <v>455</v>
      </c>
      <c r="G193" s="162" t="s">
        <v>293</v>
      </c>
      <c r="H193" s="163">
        <v>170.7</v>
      </c>
      <c r="I193" s="171"/>
      <c r="J193" s="164">
        <f>ROUND($I$193*$H$193,2)</f>
        <v>0</v>
      </c>
      <c r="K193" s="161" t="s">
        <v>294</v>
      </c>
      <c r="L193" s="103"/>
      <c r="M193" s="165"/>
      <c r="N193" s="179" t="s">
        <v>42</v>
      </c>
      <c r="O193" s="180">
        <v>2.5999999999999999E-2</v>
      </c>
      <c r="P193" s="180">
        <f>$O$193*$H$193</f>
        <v>4.4381999999999993</v>
      </c>
      <c r="Q193" s="180">
        <v>0.27994000000000002</v>
      </c>
      <c r="R193" s="180">
        <f>$Q$193*$H$193</f>
        <v>47.785758000000001</v>
      </c>
      <c r="S193" s="180">
        <v>0</v>
      </c>
      <c r="T193" s="181">
        <f>$S$193*$H$193</f>
        <v>0</v>
      </c>
      <c r="AR193" s="99" t="s">
        <v>149</v>
      </c>
      <c r="AT193" s="99" t="s">
        <v>145</v>
      </c>
      <c r="AU193" s="99" t="s">
        <v>79</v>
      </c>
      <c r="AY193" s="102" t="s">
        <v>142</v>
      </c>
      <c r="BE193" s="169">
        <f>IF($N$193="základní",$J$193,0)</f>
        <v>0</v>
      </c>
      <c r="BF193" s="169">
        <f>IF($N$193="snížená",$J$193,0)</f>
        <v>0</v>
      </c>
      <c r="BG193" s="169">
        <f>IF($N$193="zákl. přenesená",$J$193,0)</f>
        <v>0</v>
      </c>
      <c r="BH193" s="169">
        <f>IF($N$193="sníž. přenesená",$J$193,0)</f>
        <v>0</v>
      </c>
      <c r="BI193" s="169">
        <f>IF($N$193="nulová",$J$193,0)</f>
        <v>0</v>
      </c>
      <c r="BJ193" s="99" t="s">
        <v>77</v>
      </c>
      <c r="BK193" s="169">
        <f>ROUND($I$193*$H$193,2)</f>
        <v>0</v>
      </c>
      <c r="BL193" s="99" t="s">
        <v>149</v>
      </c>
      <c r="BM193" s="99" t="s">
        <v>456</v>
      </c>
    </row>
    <row r="194" spans="2:65" s="102" customFormat="1" ht="15.75" customHeight="1" x14ac:dyDescent="0.3">
      <c r="B194" s="182"/>
      <c r="D194" s="183" t="s">
        <v>156</v>
      </c>
      <c r="E194" s="184"/>
      <c r="F194" s="184" t="s">
        <v>295</v>
      </c>
      <c r="H194" s="185"/>
      <c r="L194" s="182"/>
      <c r="M194" s="186"/>
      <c r="T194" s="187"/>
      <c r="AT194" s="185" t="s">
        <v>156</v>
      </c>
      <c r="AU194" s="185" t="s">
        <v>79</v>
      </c>
      <c r="AV194" s="185" t="s">
        <v>77</v>
      </c>
      <c r="AW194" s="185" t="s">
        <v>121</v>
      </c>
      <c r="AX194" s="185" t="s">
        <v>71</v>
      </c>
      <c r="AY194" s="185" t="s">
        <v>142</v>
      </c>
    </row>
    <row r="195" spans="2:65" s="102" customFormat="1" ht="15.75" customHeight="1" x14ac:dyDescent="0.3">
      <c r="B195" s="188"/>
      <c r="D195" s="189" t="s">
        <v>156</v>
      </c>
      <c r="E195" s="190"/>
      <c r="F195" s="191" t="s">
        <v>457</v>
      </c>
      <c r="H195" s="192">
        <v>85.35</v>
      </c>
      <c r="L195" s="188"/>
      <c r="M195" s="193"/>
      <c r="T195" s="194"/>
      <c r="AT195" s="190" t="s">
        <v>156</v>
      </c>
      <c r="AU195" s="190" t="s">
        <v>79</v>
      </c>
      <c r="AV195" s="190" t="s">
        <v>79</v>
      </c>
      <c r="AW195" s="190" t="s">
        <v>121</v>
      </c>
      <c r="AX195" s="190" t="s">
        <v>71</v>
      </c>
      <c r="AY195" s="190" t="s">
        <v>142</v>
      </c>
    </row>
    <row r="196" spans="2:65" s="102" customFormat="1" ht="15.75" customHeight="1" x14ac:dyDescent="0.3">
      <c r="B196" s="188"/>
      <c r="D196" s="189" t="s">
        <v>156</v>
      </c>
      <c r="E196" s="190"/>
      <c r="F196" s="191" t="s">
        <v>458</v>
      </c>
      <c r="H196" s="192">
        <v>85.35</v>
      </c>
      <c r="L196" s="188"/>
      <c r="M196" s="193"/>
      <c r="T196" s="194"/>
      <c r="AT196" s="190" t="s">
        <v>156</v>
      </c>
      <c r="AU196" s="190" t="s">
        <v>79</v>
      </c>
      <c r="AV196" s="190" t="s">
        <v>79</v>
      </c>
      <c r="AW196" s="190" t="s">
        <v>121</v>
      </c>
      <c r="AX196" s="190" t="s">
        <v>71</v>
      </c>
      <c r="AY196" s="190" t="s">
        <v>142</v>
      </c>
    </row>
    <row r="197" spans="2:65" s="102" customFormat="1" ht="15.75" customHeight="1" x14ac:dyDescent="0.3">
      <c r="B197" s="195"/>
      <c r="D197" s="189" t="s">
        <v>156</v>
      </c>
      <c r="E197" s="196"/>
      <c r="F197" s="197" t="s">
        <v>167</v>
      </c>
      <c r="H197" s="198">
        <v>170.7</v>
      </c>
      <c r="L197" s="195"/>
      <c r="M197" s="199"/>
      <c r="T197" s="200"/>
      <c r="AT197" s="196" t="s">
        <v>156</v>
      </c>
      <c r="AU197" s="196" t="s">
        <v>79</v>
      </c>
      <c r="AV197" s="196" t="s">
        <v>149</v>
      </c>
      <c r="AW197" s="196" t="s">
        <v>121</v>
      </c>
      <c r="AX197" s="196" t="s">
        <v>77</v>
      </c>
      <c r="AY197" s="196" t="s">
        <v>142</v>
      </c>
    </row>
    <row r="198" spans="2:65" s="102" customFormat="1" ht="15.75" customHeight="1" x14ac:dyDescent="0.3">
      <c r="B198" s="103"/>
      <c r="C198" s="159" t="s">
        <v>459</v>
      </c>
      <c r="D198" s="159" t="s">
        <v>145</v>
      </c>
      <c r="E198" s="160" t="s">
        <v>460</v>
      </c>
      <c r="F198" s="161" t="s">
        <v>461</v>
      </c>
      <c r="G198" s="162" t="s">
        <v>293</v>
      </c>
      <c r="H198" s="163">
        <v>85.35</v>
      </c>
      <c r="I198" s="171"/>
      <c r="J198" s="164">
        <f>ROUND($I$198*$H$198,2)</f>
        <v>0</v>
      </c>
      <c r="K198" s="161" t="s">
        <v>294</v>
      </c>
      <c r="L198" s="103"/>
      <c r="M198" s="165"/>
      <c r="N198" s="179" t="s">
        <v>42</v>
      </c>
      <c r="O198" s="180">
        <v>6.4000000000000001E-2</v>
      </c>
      <c r="P198" s="180">
        <f>$O$198*$H$198</f>
        <v>5.4623999999999997</v>
      </c>
      <c r="Q198" s="180">
        <v>0.18462999999999999</v>
      </c>
      <c r="R198" s="180">
        <f>$Q$198*$H$198</f>
        <v>15.758170499999999</v>
      </c>
      <c r="S198" s="180">
        <v>0</v>
      </c>
      <c r="T198" s="181">
        <f>$S$198*$H$198</f>
        <v>0</v>
      </c>
      <c r="AR198" s="99" t="s">
        <v>149</v>
      </c>
      <c r="AT198" s="99" t="s">
        <v>145</v>
      </c>
      <c r="AU198" s="99" t="s">
        <v>79</v>
      </c>
      <c r="AY198" s="102" t="s">
        <v>142</v>
      </c>
      <c r="BE198" s="169">
        <f>IF($N$198="základní",$J$198,0)</f>
        <v>0</v>
      </c>
      <c r="BF198" s="169">
        <f>IF($N$198="snížená",$J$198,0)</f>
        <v>0</v>
      </c>
      <c r="BG198" s="169">
        <f>IF($N$198="zákl. přenesená",$J$198,0)</f>
        <v>0</v>
      </c>
      <c r="BH198" s="169">
        <f>IF($N$198="sníž. přenesená",$J$198,0)</f>
        <v>0</v>
      </c>
      <c r="BI198" s="169">
        <f>IF($N$198="nulová",$J$198,0)</f>
        <v>0</v>
      </c>
      <c r="BJ198" s="99" t="s">
        <v>77</v>
      </c>
      <c r="BK198" s="169">
        <f>ROUND($I$198*$H$198,2)</f>
        <v>0</v>
      </c>
      <c r="BL198" s="99" t="s">
        <v>149</v>
      </c>
      <c r="BM198" s="99" t="s">
        <v>462</v>
      </c>
    </row>
    <row r="199" spans="2:65" s="102" customFormat="1" ht="15.75" customHeight="1" x14ac:dyDescent="0.3">
      <c r="B199" s="103"/>
      <c r="C199" s="162" t="s">
        <v>463</v>
      </c>
      <c r="D199" s="162" t="s">
        <v>145</v>
      </c>
      <c r="E199" s="160" t="s">
        <v>464</v>
      </c>
      <c r="F199" s="161" t="s">
        <v>465</v>
      </c>
      <c r="G199" s="162" t="s">
        <v>293</v>
      </c>
      <c r="H199" s="163">
        <v>85.35</v>
      </c>
      <c r="I199" s="171"/>
      <c r="J199" s="164">
        <f>ROUND($I$199*$H$199,2)</f>
        <v>0</v>
      </c>
      <c r="K199" s="161" t="s">
        <v>294</v>
      </c>
      <c r="L199" s="103"/>
      <c r="M199" s="165"/>
      <c r="N199" s="179" t="s">
        <v>42</v>
      </c>
      <c r="O199" s="180">
        <v>4.0000000000000001E-3</v>
      </c>
      <c r="P199" s="180">
        <f>$O$199*$H$199</f>
        <v>0.34139999999999998</v>
      </c>
      <c r="Q199" s="180">
        <v>6.5199999999999998E-3</v>
      </c>
      <c r="R199" s="180">
        <f>$Q$199*$H$199</f>
        <v>0.55648199999999992</v>
      </c>
      <c r="S199" s="180">
        <v>0</v>
      </c>
      <c r="T199" s="181">
        <f>$S$199*$H$199</f>
        <v>0</v>
      </c>
      <c r="AR199" s="99" t="s">
        <v>149</v>
      </c>
      <c r="AT199" s="99" t="s">
        <v>145</v>
      </c>
      <c r="AU199" s="99" t="s">
        <v>79</v>
      </c>
      <c r="AY199" s="99" t="s">
        <v>142</v>
      </c>
      <c r="BE199" s="169">
        <f>IF($N$199="základní",$J$199,0)</f>
        <v>0</v>
      </c>
      <c r="BF199" s="169">
        <f>IF($N$199="snížená",$J$199,0)</f>
        <v>0</v>
      </c>
      <c r="BG199" s="169">
        <f>IF($N$199="zákl. přenesená",$J$199,0)</f>
        <v>0</v>
      </c>
      <c r="BH199" s="169">
        <f>IF($N$199="sníž. přenesená",$J$199,0)</f>
        <v>0</v>
      </c>
      <c r="BI199" s="169">
        <f>IF($N$199="nulová",$J$199,0)</f>
        <v>0</v>
      </c>
      <c r="BJ199" s="99" t="s">
        <v>77</v>
      </c>
      <c r="BK199" s="169">
        <f>ROUND($I$199*$H$199,2)</f>
        <v>0</v>
      </c>
      <c r="BL199" s="99" t="s">
        <v>149</v>
      </c>
      <c r="BM199" s="99" t="s">
        <v>466</v>
      </c>
    </row>
    <row r="200" spans="2:65" s="102" customFormat="1" ht="15.75" customHeight="1" x14ac:dyDescent="0.3">
      <c r="B200" s="103"/>
      <c r="C200" s="162" t="s">
        <v>467</v>
      </c>
      <c r="D200" s="162" t="s">
        <v>145</v>
      </c>
      <c r="E200" s="160" t="s">
        <v>468</v>
      </c>
      <c r="F200" s="161" t="s">
        <v>469</v>
      </c>
      <c r="G200" s="162" t="s">
        <v>293</v>
      </c>
      <c r="H200" s="163">
        <v>85.35</v>
      </c>
      <c r="I200" s="171"/>
      <c r="J200" s="164">
        <f>ROUND($I$200*$H$200,2)</f>
        <v>0</v>
      </c>
      <c r="K200" s="161" t="s">
        <v>294</v>
      </c>
      <c r="L200" s="103"/>
      <c r="M200" s="165"/>
      <c r="N200" s="179" t="s">
        <v>42</v>
      </c>
      <c r="O200" s="180">
        <v>2E-3</v>
      </c>
      <c r="P200" s="180">
        <f>$O$200*$H$200</f>
        <v>0.17069999999999999</v>
      </c>
      <c r="Q200" s="180">
        <v>6.0999999999999997E-4</v>
      </c>
      <c r="R200" s="180">
        <f>$Q$200*$H$200</f>
        <v>5.2063499999999992E-2</v>
      </c>
      <c r="S200" s="180">
        <v>0</v>
      </c>
      <c r="T200" s="181">
        <f>$S$200*$H$200</f>
        <v>0</v>
      </c>
      <c r="AR200" s="99" t="s">
        <v>149</v>
      </c>
      <c r="AT200" s="99" t="s">
        <v>145</v>
      </c>
      <c r="AU200" s="99" t="s">
        <v>79</v>
      </c>
      <c r="AY200" s="99" t="s">
        <v>142</v>
      </c>
      <c r="BE200" s="169">
        <f>IF($N$200="základní",$J$200,0)</f>
        <v>0</v>
      </c>
      <c r="BF200" s="169">
        <f>IF($N$200="snížená",$J$200,0)</f>
        <v>0</v>
      </c>
      <c r="BG200" s="169">
        <f>IF($N$200="zákl. přenesená",$J$200,0)</f>
        <v>0</v>
      </c>
      <c r="BH200" s="169">
        <f>IF($N$200="sníž. přenesená",$J$200,0)</f>
        <v>0</v>
      </c>
      <c r="BI200" s="169">
        <f>IF($N$200="nulová",$J$200,0)</f>
        <v>0</v>
      </c>
      <c r="BJ200" s="99" t="s">
        <v>77</v>
      </c>
      <c r="BK200" s="169">
        <f>ROUND($I$200*$H$200,2)</f>
        <v>0</v>
      </c>
      <c r="BL200" s="99" t="s">
        <v>149</v>
      </c>
      <c r="BM200" s="99" t="s">
        <v>470</v>
      </c>
    </row>
    <row r="201" spans="2:65" s="102" customFormat="1" ht="15.75" customHeight="1" x14ac:dyDescent="0.3">
      <c r="B201" s="103"/>
      <c r="C201" s="162" t="s">
        <v>471</v>
      </c>
      <c r="D201" s="162" t="s">
        <v>145</v>
      </c>
      <c r="E201" s="160" t="s">
        <v>472</v>
      </c>
      <c r="F201" s="161" t="s">
        <v>473</v>
      </c>
      <c r="G201" s="162" t="s">
        <v>293</v>
      </c>
      <c r="H201" s="163">
        <v>85.35</v>
      </c>
      <c r="I201" s="171"/>
      <c r="J201" s="164">
        <f>ROUND($I$201*$H$201,2)</f>
        <v>0</v>
      </c>
      <c r="K201" s="161" t="s">
        <v>294</v>
      </c>
      <c r="L201" s="103"/>
      <c r="M201" s="165"/>
      <c r="N201" s="179" t="s">
        <v>42</v>
      </c>
      <c r="O201" s="180">
        <v>6.6000000000000003E-2</v>
      </c>
      <c r="P201" s="180">
        <f>$O$201*$H$201</f>
        <v>5.6330999999999998</v>
      </c>
      <c r="Q201" s="180">
        <v>0.10373</v>
      </c>
      <c r="R201" s="180">
        <f>$Q$201*$H$201</f>
        <v>8.8533554999999993</v>
      </c>
      <c r="S201" s="180">
        <v>0</v>
      </c>
      <c r="T201" s="181">
        <f>$S$201*$H$201</f>
        <v>0</v>
      </c>
      <c r="AR201" s="99" t="s">
        <v>149</v>
      </c>
      <c r="AT201" s="99" t="s">
        <v>145</v>
      </c>
      <c r="AU201" s="99" t="s">
        <v>79</v>
      </c>
      <c r="AY201" s="99" t="s">
        <v>142</v>
      </c>
      <c r="BE201" s="169">
        <f>IF($N$201="základní",$J$201,0)</f>
        <v>0</v>
      </c>
      <c r="BF201" s="169">
        <f>IF($N$201="snížená",$J$201,0)</f>
        <v>0</v>
      </c>
      <c r="BG201" s="169">
        <f>IF($N$201="zákl. přenesená",$J$201,0)</f>
        <v>0</v>
      </c>
      <c r="BH201" s="169">
        <f>IF($N$201="sníž. přenesená",$J$201,0)</f>
        <v>0</v>
      </c>
      <c r="BI201" s="169">
        <f>IF($N$201="nulová",$J$201,0)</f>
        <v>0</v>
      </c>
      <c r="BJ201" s="99" t="s">
        <v>77</v>
      </c>
      <c r="BK201" s="169">
        <f>ROUND($I$201*$H$201,2)</f>
        <v>0</v>
      </c>
      <c r="BL201" s="99" t="s">
        <v>149</v>
      </c>
      <c r="BM201" s="99" t="s">
        <v>474</v>
      </c>
    </row>
    <row r="202" spans="2:65" s="102" customFormat="1" ht="15.75" customHeight="1" x14ac:dyDescent="0.3">
      <c r="B202" s="103"/>
      <c r="C202" s="162" t="s">
        <v>475</v>
      </c>
      <c r="D202" s="162" t="s">
        <v>145</v>
      </c>
      <c r="E202" s="160" t="s">
        <v>476</v>
      </c>
      <c r="F202" s="161" t="s">
        <v>477</v>
      </c>
      <c r="G202" s="162" t="s">
        <v>293</v>
      </c>
      <c r="H202" s="163">
        <v>31.524999999999999</v>
      </c>
      <c r="I202" s="314"/>
      <c r="J202" s="164">
        <f>ROUND($I$202*$H$202,2)</f>
        <v>0</v>
      </c>
      <c r="K202" s="161" t="s">
        <v>294</v>
      </c>
      <c r="L202" s="103"/>
      <c r="M202" s="165"/>
      <c r="N202" s="179" t="s">
        <v>42</v>
      </c>
      <c r="O202" s="180">
        <v>0.64800000000000002</v>
      </c>
      <c r="P202" s="180">
        <f>$O$202*$H$202</f>
        <v>20.4282</v>
      </c>
      <c r="Q202" s="180">
        <v>0.10100000000000001</v>
      </c>
      <c r="R202" s="180">
        <f>$Q$202*$H$202</f>
        <v>3.1840250000000001</v>
      </c>
      <c r="S202" s="180">
        <v>0</v>
      </c>
      <c r="T202" s="181">
        <f>$S$202*$H$202</f>
        <v>0</v>
      </c>
      <c r="AR202" s="99" t="s">
        <v>149</v>
      </c>
      <c r="AT202" s="99" t="s">
        <v>145</v>
      </c>
      <c r="AU202" s="99" t="s">
        <v>79</v>
      </c>
      <c r="AY202" s="99" t="s">
        <v>142</v>
      </c>
      <c r="BE202" s="169">
        <f>IF($N$202="základní",$J$202,0)</f>
        <v>0</v>
      </c>
      <c r="BF202" s="169">
        <f>IF($N$202="snížená",$J$202,0)</f>
        <v>0</v>
      </c>
      <c r="BG202" s="169">
        <f>IF($N$202="zákl. přenesená",$J$202,0)</f>
        <v>0</v>
      </c>
      <c r="BH202" s="169">
        <f>IF($N$202="sníž. přenesená",$J$202,0)</f>
        <v>0</v>
      </c>
      <c r="BI202" s="169">
        <f>IF($N$202="nulová",$J$202,0)</f>
        <v>0</v>
      </c>
      <c r="BJ202" s="99" t="s">
        <v>77</v>
      </c>
      <c r="BK202" s="169">
        <f>ROUND($I$202*$H$202,2)</f>
        <v>0</v>
      </c>
      <c r="BL202" s="99" t="s">
        <v>149</v>
      </c>
      <c r="BM202" s="99" t="s">
        <v>478</v>
      </c>
    </row>
    <row r="203" spans="2:65" s="102" customFormat="1" ht="15.75" customHeight="1" x14ac:dyDescent="0.3">
      <c r="B203" s="188"/>
      <c r="D203" s="183" t="s">
        <v>156</v>
      </c>
      <c r="E203" s="191"/>
      <c r="F203" s="191" t="s">
        <v>479</v>
      </c>
      <c r="H203" s="192">
        <v>31.524999999999999</v>
      </c>
      <c r="L203" s="188"/>
      <c r="M203" s="193"/>
      <c r="T203" s="194"/>
      <c r="AT203" s="190" t="s">
        <v>156</v>
      </c>
      <c r="AU203" s="190" t="s">
        <v>79</v>
      </c>
      <c r="AV203" s="190" t="s">
        <v>79</v>
      </c>
      <c r="AW203" s="190" t="s">
        <v>121</v>
      </c>
      <c r="AX203" s="190" t="s">
        <v>71</v>
      </c>
      <c r="AY203" s="190" t="s">
        <v>142</v>
      </c>
    </row>
    <row r="204" spans="2:65" s="102" customFormat="1" ht="15.75" customHeight="1" x14ac:dyDescent="0.3">
      <c r="B204" s="195"/>
      <c r="D204" s="189" t="s">
        <v>156</v>
      </c>
      <c r="E204" s="196"/>
      <c r="F204" s="197" t="s">
        <v>167</v>
      </c>
      <c r="H204" s="198">
        <v>31.524999999999999</v>
      </c>
      <c r="L204" s="195"/>
      <c r="M204" s="199"/>
      <c r="T204" s="200"/>
      <c r="AT204" s="196" t="s">
        <v>156</v>
      </c>
      <c r="AU204" s="196" t="s">
        <v>79</v>
      </c>
      <c r="AV204" s="196" t="s">
        <v>149</v>
      </c>
      <c r="AW204" s="196" t="s">
        <v>121</v>
      </c>
      <c r="AX204" s="196" t="s">
        <v>77</v>
      </c>
      <c r="AY204" s="196" t="s">
        <v>142</v>
      </c>
    </row>
    <row r="205" spans="2:65" s="102" customFormat="1" ht="15.75" customHeight="1" x14ac:dyDescent="0.3">
      <c r="B205" s="103"/>
      <c r="C205" s="208" t="s">
        <v>480</v>
      </c>
      <c r="D205" s="208" t="s">
        <v>380</v>
      </c>
      <c r="E205" s="202" t="s">
        <v>481</v>
      </c>
      <c r="F205" s="203" t="s">
        <v>482</v>
      </c>
      <c r="G205" s="201" t="s">
        <v>293</v>
      </c>
      <c r="H205" s="204">
        <v>3.468</v>
      </c>
      <c r="I205" s="218"/>
      <c r="J205" s="205">
        <f>ROUND($I$205*$H$205,2)</f>
        <v>0</v>
      </c>
      <c r="K205" s="203" t="s">
        <v>294</v>
      </c>
      <c r="L205" s="206"/>
      <c r="M205" s="203"/>
      <c r="N205" s="207" t="s">
        <v>42</v>
      </c>
      <c r="O205" s="180">
        <v>0</v>
      </c>
      <c r="P205" s="180">
        <f>$O$205*$H$205</f>
        <v>0</v>
      </c>
      <c r="Q205" s="180">
        <v>0.108</v>
      </c>
      <c r="R205" s="180">
        <f>$Q$205*$H$205</f>
        <v>0.37454399999999999</v>
      </c>
      <c r="S205" s="180">
        <v>0</v>
      </c>
      <c r="T205" s="181">
        <f>$S$205*$H$205</f>
        <v>0</v>
      </c>
      <c r="AR205" s="99" t="s">
        <v>195</v>
      </c>
      <c r="AT205" s="99" t="s">
        <v>380</v>
      </c>
      <c r="AU205" s="99" t="s">
        <v>79</v>
      </c>
      <c r="AY205" s="102" t="s">
        <v>142</v>
      </c>
      <c r="BE205" s="169">
        <f>IF($N$205="základní",$J$205,0)</f>
        <v>0</v>
      </c>
      <c r="BF205" s="169">
        <f>IF($N$205="snížená",$J$205,0)</f>
        <v>0</v>
      </c>
      <c r="BG205" s="169">
        <f>IF($N$205="zákl. přenesená",$J$205,0)</f>
        <v>0</v>
      </c>
      <c r="BH205" s="169">
        <f>IF($N$205="sníž. přenesená",$J$205,0)</f>
        <v>0</v>
      </c>
      <c r="BI205" s="169">
        <f>IF($N$205="nulová",$J$205,0)</f>
        <v>0</v>
      </c>
      <c r="BJ205" s="99" t="s">
        <v>77</v>
      </c>
      <c r="BK205" s="169">
        <f>ROUND($I$205*$H$205,2)</f>
        <v>0</v>
      </c>
      <c r="BL205" s="99" t="s">
        <v>149</v>
      </c>
      <c r="BM205" s="99" t="s">
        <v>483</v>
      </c>
    </row>
    <row r="206" spans="2:65" s="102" customFormat="1" ht="30.75" customHeight="1" x14ac:dyDescent="0.3">
      <c r="B206" s="103"/>
      <c r="D206" s="183" t="s">
        <v>151</v>
      </c>
      <c r="F206" s="209" t="s">
        <v>484</v>
      </c>
      <c r="L206" s="103"/>
      <c r="M206" s="210"/>
      <c r="T206" s="211"/>
      <c r="AT206" s="102" t="s">
        <v>151</v>
      </c>
      <c r="AU206" s="102" t="s">
        <v>79</v>
      </c>
    </row>
    <row r="207" spans="2:65" s="102" customFormat="1" ht="15.75" customHeight="1" x14ac:dyDescent="0.3">
      <c r="B207" s="188"/>
      <c r="D207" s="189" t="s">
        <v>156</v>
      </c>
      <c r="F207" s="191" t="s">
        <v>485</v>
      </c>
      <c r="H207" s="192">
        <v>3.468</v>
      </c>
      <c r="L207" s="188"/>
      <c r="M207" s="193"/>
      <c r="T207" s="194"/>
      <c r="AT207" s="190" t="s">
        <v>156</v>
      </c>
      <c r="AU207" s="190" t="s">
        <v>79</v>
      </c>
      <c r="AV207" s="190" t="s">
        <v>79</v>
      </c>
      <c r="AW207" s="190" t="s">
        <v>71</v>
      </c>
      <c r="AX207" s="190" t="s">
        <v>77</v>
      </c>
      <c r="AY207" s="190" t="s">
        <v>142</v>
      </c>
    </row>
    <row r="208" spans="2:65" s="102" customFormat="1" ht="15.75" customHeight="1" x14ac:dyDescent="0.3">
      <c r="B208" s="103"/>
      <c r="C208" s="159" t="s">
        <v>486</v>
      </c>
      <c r="D208" s="159" t="s">
        <v>145</v>
      </c>
      <c r="E208" s="160" t="s">
        <v>487</v>
      </c>
      <c r="F208" s="161" t="s">
        <v>488</v>
      </c>
      <c r="G208" s="162" t="s">
        <v>433</v>
      </c>
      <c r="H208" s="163">
        <v>170.7</v>
      </c>
      <c r="I208" s="171"/>
      <c r="J208" s="164">
        <f>ROUND($I$208*$H$208,2)</f>
        <v>0</v>
      </c>
      <c r="K208" s="161" t="s">
        <v>294</v>
      </c>
      <c r="L208" s="103"/>
      <c r="M208" s="165"/>
      <c r="N208" s="179" t="s">
        <v>42</v>
      </c>
      <c r="O208" s="180">
        <v>4.5999999999999999E-2</v>
      </c>
      <c r="P208" s="180">
        <f>$O$208*$H$208</f>
        <v>7.852199999999999</v>
      </c>
      <c r="Q208" s="180">
        <v>3.5999999999999999E-3</v>
      </c>
      <c r="R208" s="180">
        <f>$Q$208*$H$208</f>
        <v>0.61451999999999996</v>
      </c>
      <c r="S208" s="180">
        <v>0</v>
      </c>
      <c r="T208" s="181">
        <f>$S$208*$H$208</f>
        <v>0</v>
      </c>
      <c r="AR208" s="99" t="s">
        <v>149</v>
      </c>
      <c r="AT208" s="99" t="s">
        <v>145</v>
      </c>
      <c r="AU208" s="99" t="s">
        <v>79</v>
      </c>
      <c r="AY208" s="102" t="s">
        <v>142</v>
      </c>
      <c r="BE208" s="169">
        <f>IF($N$208="základní",$J$208,0)</f>
        <v>0</v>
      </c>
      <c r="BF208" s="169">
        <f>IF($N$208="snížená",$J$208,0)</f>
        <v>0</v>
      </c>
      <c r="BG208" s="169">
        <f>IF($N$208="zákl. přenesená",$J$208,0)</f>
        <v>0</v>
      </c>
      <c r="BH208" s="169">
        <f>IF($N$208="sníž. přenesená",$J$208,0)</f>
        <v>0</v>
      </c>
      <c r="BI208" s="169">
        <f>IF($N$208="nulová",$J$208,0)</f>
        <v>0</v>
      </c>
      <c r="BJ208" s="99" t="s">
        <v>77</v>
      </c>
      <c r="BK208" s="169">
        <f>ROUND($I$208*$H$208,2)</f>
        <v>0</v>
      </c>
      <c r="BL208" s="99" t="s">
        <v>149</v>
      </c>
      <c r="BM208" s="99" t="s">
        <v>489</v>
      </c>
    </row>
    <row r="209" spans="2:65" s="150" customFormat="1" ht="30.75" customHeight="1" x14ac:dyDescent="0.3">
      <c r="B209" s="151"/>
      <c r="D209" s="152" t="s">
        <v>70</v>
      </c>
      <c r="E209" s="177" t="s">
        <v>185</v>
      </c>
      <c r="F209" s="177" t="s">
        <v>490</v>
      </c>
      <c r="J209" s="178">
        <f>$BK$209</f>
        <v>0</v>
      </c>
      <c r="L209" s="151"/>
      <c r="M209" s="155"/>
      <c r="P209" s="156">
        <f>SUM($P$210:$P$366)</f>
        <v>12002.763385999999</v>
      </c>
      <c r="R209" s="156">
        <f>SUM($R$210:$R$366)</f>
        <v>725.65588661000015</v>
      </c>
      <c r="T209" s="157">
        <f>SUM($T$210:$T$366)</f>
        <v>0</v>
      </c>
      <c r="AR209" s="152" t="s">
        <v>77</v>
      </c>
      <c r="AT209" s="152" t="s">
        <v>70</v>
      </c>
      <c r="AU209" s="152" t="s">
        <v>77</v>
      </c>
      <c r="AY209" s="152" t="s">
        <v>142</v>
      </c>
      <c r="BK209" s="158">
        <f>SUM($BK$210:$BK$366)</f>
        <v>0</v>
      </c>
    </row>
    <row r="210" spans="2:65" s="102" customFormat="1" ht="15.75" customHeight="1" x14ac:dyDescent="0.3">
      <c r="B210" s="103"/>
      <c r="C210" s="162" t="s">
        <v>491</v>
      </c>
      <c r="D210" s="162" t="s">
        <v>145</v>
      </c>
      <c r="E210" s="160" t="s">
        <v>492</v>
      </c>
      <c r="F210" s="161" t="s">
        <v>493</v>
      </c>
      <c r="G210" s="162" t="s">
        <v>293</v>
      </c>
      <c r="H210" s="163">
        <v>264.99</v>
      </c>
      <c r="I210" s="171"/>
      <c r="J210" s="164">
        <f>ROUND($I$210*$H$210,2)</f>
        <v>0</v>
      </c>
      <c r="K210" s="161" t="s">
        <v>294</v>
      </c>
      <c r="L210" s="103"/>
      <c r="M210" s="165"/>
      <c r="N210" s="179" t="s">
        <v>42</v>
      </c>
      <c r="O210" s="180">
        <v>0.252</v>
      </c>
      <c r="P210" s="180">
        <f>$O$210*$H$210</f>
        <v>66.777479999999997</v>
      </c>
      <c r="Q210" s="180">
        <v>5.7000000000000002E-3</v>
      </c>
      <c r="R210" s="180">
        <f>$Q$210*$H$210</f>
        <v>1.5104430000000002</v>
      </c>
      <c r="S210" s="180">
        <v>0</v>
      </c>
      <c r="T210" s="181">
        <f>$S$210*$H$210</f>
        <v>0</v>
      </c>
      <c r="AR210" s="99" t="s">
        <v>149</v>
      </c>
      <c r="AT210" s="99" t="s">
        <v>145</v>
      </c>
      <c r="AU210" s="99" t="s">
        <v>79</v>
      </c>
      <c r="AY210" s="99" t="s">
        <v>142</v>
      </c>
      <c r="BE210" s="169">
        <f>IF($N$210="základní",$J$210,0)</f>
        <v>0</v>
      </c>
      <c r="BF210" s="169">
        <f>IF($N$210="snížená",$J$210,0)</f>
        <v>0</v>
      </c>
      <c r="BG210" s="169">
        <f>IF($N$210="zákl. přenesená",$J$210,0)</f>
        <v>0</v>
      </c>
      <c r="BH210" s="169">
        <f>IF($N$210="sníž. přenesená",$J$210,0)</f>
        <v>0</v>
      </c>
      <c r="BI210" s="169">
        <f>IF($N$210="nulová",$J$210,0)</f>
        <v>0</v>
      </c>
      <c r="BJ210" s="99" t="s">
        <v>77</v>
      </c>
      <c r="BK210" s="169">
        <f>ROUND($I$210*$H$210,2)</f>
        <v>0</v>
      </c>
      <c r="BL210" s="99" t="s">
        <v>149</v>
      </c>
      <c r="BM210" s="99" t="s">
        <v>494</v>
      </c>
    </row>
    <row r="211" spans="2:65" s="102" customFormat="1" ht="15.75" customHeight="1" x14ac:dyDescent="0.3">
      <c r="B211" s="103"/>
      <c r="C211" s="162" t="s">
        <v>495</v>
      </c>
      <c r="D211" s="162" t="s">
        <v>145</v>
      </c>
      <c r="E211" s="160" t="s">
        <v>496</v>
      </c>
      <c r="F211" s="161" t="s">
        <v>497</v>
      </c>
      <c r="G211" s="162" t="s">
        <v>293</v>
      </c>
      <c r="H211" s="163">
        <v>13.25</v>
      </c>
      <c r="I211" s="171"/>
      <c r="J211" s="164">
        <f>ROUND($I$211*$H$211,2)</f>
        <v>0</v>
      </c>
      <c r="K211" s="161"/>
      <c r="L211" s="103"/>
      <c r="M211" s="165"/>
      <c r="N211" s="179" t="s">
        <v>42</v>
      </c>
      <c r="O211" s="180">
        <v>0.66500000000000004</v>
      </c>
      <c r="P211" s="180">
        <f>$O$211*$H$211</f>
        <v>8.8112500000000011</v>
      </c>
      <c r="Q211" s="180">
        <v>0.10712000000000001</v>
      </c>
      <c r="R211" s="180">
        <f>$Q$211*$H$211</f>
        <v>1.41934</v>
      </c>
      <c r="S211" s="180">
        <v>0</v>
      </c>
      <c r="T211" s="181">
        <f>$S$211*$H$211</f>
        <v>0</v>
      </c>
      <c r="AR211" s="99" t="s">
        <v>149</v>
      </c>
      <c r="AT211" s="99" t="s">
        <v>145</v>
      </c>
      <c r="AU211" s="99" t="s">
        <v>79</v>
      </c>
      <c r="AY211" s="99" t="s">
        <v>142</v>
      </c>
      <c r="BE211" s="169">
        <f>IF($N$211="základní",$J$211,0)</f>
        <v>0</v>
      </c>
      <c r="BF211" s="169">
        <f>IF($N$211="snížená",$J$211,0)</f>
        <v>0</v>
      </c>
      <c r="BG211" s="169">
        <f>IF($N$211="zákl. přenesená",$J$211,0)</f>
        <v>0</v>
      </c>
      <c r="BH211" s="169">
        <f>IF($N$211="sníž. přenesená",$J$211,0)</f>
        <v>0</v>
      </c>
      <c r="BI211" s="169">
        <f>IF($N$211="nulová",$J$211,0)</f>
        <v>0</v>
      </c>
      <c r="BJ211" s="99" t="s">
        <v>77</v>
      </c>
      <c r="BK211" s="169">
        <f>ROUND($I$211*$H$211,2)</f>
        <v>0</v>
      </c>
      <c r="BL211" s="99" t="s">
        <v>149</v>
      </c>
      <c r="BM211" s="99" t="s">
        <v>498</v>
      </c>
    </row>
    <row r="212" spans="2:65" s="102" customFormat="1" ht="15.75" customHeight="1" x14ac:dyDescent="0.3">
      <c r="B212" s="188"/>
      <c r="D212" s="183" t="s">
        <v>156</v>
      </c>
      <c r="E212" s="191"/>
      <c r="F212" s="191" t="s">
        <v>499</v>
      </c>
      <c r="H212" s="192">
        <v>13.25</v>
      </c>
      <c r="L212" s="188"/>
      <c r="M212" s="193"/>
      <c r="T212" s="194"/>
      <c r="AT212" s="190" t="s">
        <v>156</v>
      </c>
      <c r="AU212" s="190" t="s">
        <v>79</v>
      </c>
      <c r="AV212" s="190" t="s">
        <v>79</v>
      </c>
      <c r="AW212" s="190" t="s">
        <v>121</v>
      </c>
      <c r="AX212" s="190" t="s">
        <v>71</v>
      </c>
      <c r="AY212" s="190" t="s">
        <v>142</v>
      </c>
    </row>
    <row r="213" spans="2:65" s="102" customFormat="1" ht="15.75" customHeight="1" x14ac:dyDescent="0.3">
      <c r="B213" s="195"/>
      <c r="D213" s="189" t="s">
        <v>156</v>
      </c>
      <c r="E213" s="196"/>
      <c r="F213" s="197" t="s">
        <v>167</v>
      </c>
      <c r="H213" s="198">
        <v>13.25</v>
      </c>
      <c r="L213" s="195"/>
      <c r="M213" s="199"/>
      <c r="T213" s="200"/>
      <c r="AT213" s="196" t="s">
        <v>156</v>
      </c>
      <c r="AU213" s="196" t="s">
        <v>79</v>
      </c>
      <c r="AV213" s="196" t="s">
        <v>149</v>
      </c>
      <c r="AW213" s="196" t="s">
        <v>121</v>
      </c>
      <c r="AX213" s="196" t="s">
        <v>77</v>
      </c>
      <c r="AY213" s="196" t="s">
        <v>142</v>
      </c>
    </row>
    <row r="214" spans="2:65" s="102" customFormat="1" ht="15.75" customHeight="1" x14ac:dyDescent="0.3">
      <c r="B214" s="103"/>
      <c r="C214" s="159" t="s">
        <v>500</v>
      </c>
      <c r="D214" s="159" t="s">
        <v>145</v>
      </c>
      <c r="E214" s="160" t="s">
        <v>501</v>
      </c>
      <c r="F214" s="161" t="s">
        <v>502</v>
      </c>
      <c r="G214" s="162" t="s">
        <v>293</v>
      </c>
      <c r="H214" s="163">
        <v>1265.58</v>
      </c>
      <c r="I214" s="171"/>
      <c r="J214" s="164">
        <f>ROUND($I$214*$H$214,2)</f>
        <v>0</v>
      </c>
      <c r="K214" s="161" t="s">
        <v>294</v>
      </c>
      <c r="L214" s="103"/>
      <c r="M214" s="165"/>
      <c r="N214" s="179" t="s">
        <v>42</v>
      </c>
      <c r="O214" s="180">
        <v>0.11700000000000001</v>
      </c>
      <c r="P214" s="180">
        <f>$O$214*$H$214</f>
        <v>148.07285999999999</v>
      </c>
      <c r="Q214" s="180">
        <v>7.3499999999999998E-3</v>
      </c>
      <c r="R214" s="180">
        <f>$Q$214*$H$214</f>
        <v>9.3020129999999988</v>
      </c>
      <c r="S214" s="180">
        <v>0</v>
      </c>
      <c r="T214" s="181">
        <f>$S$214*$H$214</f>
        <v>0</v>
      </c>
      <c r="AR214" s="99" t="s">
        <v>149</v>
      </c>
      <c r="AT214" s="99" t="s">
        <v>145</v>
      </c>
      <c r="AU214" s="99" t="s">
        <v>79</v>
      </c>
      <c r="AY214" s="102" t="s">
        <v>142</v>
      </c>
      <c r="BE214" s="169">
        <f>IF($N$214="základní",$J$214,0)</f>
        <v>0</v>
      </c>
      <c r="BF214" s="169">
        <f>IF($N$214="snížená",$J$214,0)</f>
        <v>0</v>
      </c>
      <c r="BG214" s="169">
        <f>IF($N$214="zákl. přenesená",$J$214,0)</f>
        <v>0</v>
      </c>
      <c r="BH214" s="169">
        <f>IF($N$214="sníž. přenesená",$J$214,0)</f>
        <v>0</v>
      </c>
      <c r="BI214" s="169">
        <f>IF($N$214="nulová",$J$214,0)</f>
        <v>0</v>
      </c>
      <c r="BJ214" s="99" t="s">
        <v>77</v>
      </c>
      <c r="BK214" s="169">
        <f>ROUND($I$214*$H$214,2)</f>
        <v>0</v>
      </c>
      <c r="BL214" s="99" t="s">
        <v>149</v>
      </c>
      <c r="BM214" s="99" t="s">
        <v>503</v>
      </c>
    </row>
    <row r="215" spans="2:65" s="102" customFormat="1" ht="15.75" customHeight="1" x14ac:dyDescent="0.3">
      <c r="B215" s="103"/>
      <c r="C215" s="162" t="s">
        <v>504</v>
      </c>
      <c r="D215" s="162" t="s">
        <v>145</v>
      </c>
      <c r="E215" s="160" t="s">
        <v>505</v>
      </c>
      <c r="F215" s="161" t="s">
        <v>506</v>
      </c>
      <c r="G215" s="162" t="s">
        <v>293</v>
      </c>
      <c r="H215" s="163">
        <v>1169.98</v>
      </c>
      <c r="I215" s="171"/>
      <c r="J215" s="164">
        <f>ROUND($I$215*$H$215,2)</f>
        <v>0</v>
      </c>
      <c r="K215" s="161" t="s">
        <v>294</v>
      </c>
      <c r="L215" s="103"/>
      <c r="M215" s="165"/>
      <c r="N215" s="179" t="s">
        <v>42</v>
      </c>
      <c r="O215" s="180">
        <v>0.36</v>
      </c>
      <c r="P215" s="180">
        <f>$O$215*$H$215</f>
        <v>421.19279999999998</v>
      </c>
      <c r="Q215" s="180">
        <v>4.8900000000000002E-3</v>
      </c>
      <c r="R215" s="180">
        <f>$Q$215*$H$215</f>
        <v>5.7212022000000005</v>
      </c>
      <c r="S215" s="180">
        <v>0</v>
      </c>
      <c r="T215" s="181">
        <f>$S$215*$H$215</f>
        <v>0</v>
      </c>
      <c r="AR215" s="99" t="s">
        <v>149</v>
      </c>
      <c r="AT215" s="99" t="s">
        <v>145</v>
      </c>
      <c r="AU215" s="99" t="s">
        <v>79</v>
      </c>
      <c r="AY215" s="99" t="s">
        <v>142</v>
      </c>
      <c r="BE215" s="169">
        <f>IF($N$215="základní",$J$215,0)</f>
        <v>0</v>
      </c>
      <c r="BF215" s="169">
        <f>IF($N$215="snížená",$J$215,0)</f>
        <v>0</v>
      </c>
      <c r="BG215" s="169">
        <f>IF($N$215="zákl. přenesená",$J$215,0)</f>
        <v>0</v>
      </c>
      <c r="BH215" s="169">
        <f>IF($N$215="sníž. přenesená",$J$215,0)</f>
        <v>0</v>
      </c>
      <c r="BI215" s="169">
        <f>IF($N$215="nulová",$J$215,0)</f>
        <v>0</v>
      </c>
      <c r="BJ215" s="99" t="s">
        <v>77</v>
      </c>
      <c r="BK215" s="169">
        <f>ROUND($I$215*$H$215,2)</f>
        <v>0</v>
      </c>
      <c r="BL215" s="99" t="s">
        <v>149</v>
      </c>
      <c r="BM215" s="99" t="s">
        <v>357</v>
      </c>
    </row>
    <row r="216" spans="2:65" s="102" customFormat="1" ht="15.75" customHeight="1" x14ac:dyDescent="0.3">
      <c r="B216" s="182"/>
      <c r="D216" s="183" t="s">
        <v>156</v>
      </c>
      <c r="E216" s="184"/>
      <c r="F216" s="184" t="s">
        <v>300</v>
      </c>
      <c r="H216" s="185"/>
      <c r="L216" s="182"/>
      <c r="M216" s="186"/>
      <c r="T216" s="187"/>
      <c r="AT216" s="185" t="s">
        <v>156</v>
      </c>
      <c r="AU216" s="185" t="s">
        <v>79</v>
      </c>
      <c r="AV216" s="185" t="s">
        <v>77</v>
      </c>
      <c r="AW216" s="185" t="s">
        <v>121</v>
      </c>
      <c r="AX216" s="185" t="s">
        <v>71</v>
      </c>
      <c r="AY216" s="185" t="s">
        <v>142</v>
      </c>
    </row>
    <row r="217" spans="2:65" s="102" customFormat="1" ht="15.75" customHeight="1" x14ac:dyDescent="0.3">
      <c r="B217" s="188"/>
      <c r="D217" s="189" t="s">
        <v>156</v>
      </c>
      <c r="E217" s="190"/>
      <c r="F217" s="191" t="s">
        <v>507</v>
      </c>
      <c r="H217" s="192">
        <v>470.86799999999999</v>
      </c>
      <c r="L217" s="188"/>
      <c r="M217" s="193"/>
      <c r="T217" s="194"/>
      <c r="AT217" s="190" t="s">
        <v>156</v>
      </c>
      <c r="AU217" s="190" t="s">
        <v>79</v>
      </c>
      <c r="AV217" s="190" t="s">
        <v>79</v>
      </c>
      <c r="AW217" s="190" t="s">
        <v>121</v>
      </c>
      <c r="AX217" s="190" t="s">
        <v>71</v>
      </c>
      <c r="AY217" s="190" t="s">
        <v>142</v>
      </c>
    </row>
    <row r="218" spans="2:65" s="102" customFormat="1" ht="15.75" customHeight="1" x14ac:dyDescent="0.3">
      <c r="B218" s="188"/>
      <c r="D218" s="189" t="s">
        <v>156</v>
      </c>
      <c r="E218" s="190"/>
      <c r="F218" s="191" t="s">
        <v>508</v>
      </c>
      <c r="H218" s="192">
        <v>445.99599999999998</v>
      </c>
      <c r="L218" s="188"/>
      <c r="M218" s="193"/>
      <c r="T218" s="194"/>
      <c r="AT218" s="190" t="s">
        <v>156</v>
      </c>
      <c r="AU218" s="190" t="s">
        <v>79</v>
      </c>
      <c r="AV218" s="190" t="s">
        <v>79</v>
      </c>
      <c r="AW218" s="190" t="s">
        <v>121</v>
      </c>
      <c r="AX218" s="190" t="s">
        <v>71</v>
      </c>
      <c r="AY218" s="190" t="s">
        <v>142</v>
      </c>
    </row>
    <row r="219" spans="2:65" s="102" customFormat="1" ht="15.75" customHeight="1" x14ac:dyDescent="0.3">
      <c r="B219" s="212"/>
      <c r="D219" s="189" t="s">
        <v>156</v>
      </c>
      <c r="E219" s="213"/>
      <c r="F219" s="214" t="s">
        <v>509</v>
      </c>
      <c r="H219" s="215">
        <v>916.86400000000003</v>
      </c>
      <c r="L219" s="212"/>
      <c r="M219" s="216"/>
      <c r="T219" s="217"/>
      <c r="AT219" s="213" t="s">
        <v>156</v>
      </c>
      <c r="AU219" s="213" t="s">
        <v>79</v>
      </c>
      <c r="AV219" s="213" t="s">
        <v>168</v>
      </c>
      <c r="AW219" s="213" t="s">
        <v>121</v>
      </c>
      <c r="AX219" s="213" t="s">
        <v>71</v>
      </c>
      <c r="AY219" s="213" t="s">
        <v>142</v>
      </c>
    </row>
    <row r="220" spans="2:65" s="102" customFormat="1" ht="15.75" customHeight="1" x14ac:dyDescent="0.3">
      <c r="B220" s="188"/>
      <c r="D220" s="189" t="s">
        <v>156</v>
      </c>
      <c r="E220" s="190"/>
      <c r="F220" s="191" t="s">
        <v>510</v>
      </c>
      <c r="H220" s="192">
        <v>253.11600000000001</v>
      </c>
      <c r="L220" s="188"/>
      <c r="M220" s="193"/>
      <c r="T220" s="194"/>
      <c r="AT220" s="190" t="s">
        <v>156</v>
      </c>
      <c r="AU220" s="190" t="s">
        <v>79</v>
      </c>
      <c r="AV220" s="190" t="s">
        <v>79</v>
      </c>
      <c r="AW220" s="190" t="s">
        <v>121</v>
      </c>
      <c r="AX220" s="190" t="s">
        <v>71</v>
      </c>
      <c r="AY220" s="190" t="s">
        <v>142</v>
      </c>
    </row>
    <row r="221" spans="2:65" s="102" customFormat="1" ht="15.75" customHeight="1" x14ac:dyDescent="0.3">
      <c r="B221" s="195"/>
      <c r="D221" s="189" t="s">
        <v>156</v>
      </c>
      <c r="E221" s="196"/>
      <c r="F221" s="197" t="s">
        <v>167</v>
      </c>
      <c r="H221" s="198">
        <v>1169.98</v>
      </c>
      <c r="L221" s="195"/>
      <c r="M221" s="199"/>
      <c r="T221" s="200"/>
      <c r="AT221" s="196" t="s">
        <v>156</v>
      </c>
      <c r="AU221" s="196" t="s">
        <v>79</v>
      </c>
      <c r="AV221" s="196" t="s">
        <v>149</v>
      </c>
      <c r="AW221" s="196" t="s">
        <v>121</v>
      </c>
      <c r="AX221" s="196" t="s">
        <v>77</v>
      </c>
      <c r="AY221" s="196" t="s">
        <v>142</v>
      </c>
    </row>
    <row r="222" spans="2:65" s="102" customFormat="1" ht="15.75" customHeight="1" x14ac:dyDescent="0.3">
      <c r="B222" s="103"/>
      <c r="C222" s="159" t="s">
        <v>511</v>
      </c>
      <c r="D222" s="159" t="s">
        <v>145</v>
      </c>
      <c r="E222" s="160" t="s">
        <v>512</v>
      </c>
      <c r="F222" s="161" t="s">
        <v>513</v>
      </c>
      <c r="G222" s="162" t="s">
        <v>293</v>
      </c>
      <c r="H222" s="163">
        <v>3906.904</v>
      </c>
      <c r="I222" s="171"/>
      <c r="J222" s="164">
        <f>ROUND($I$222*$H$222,2)</f>
        <v>0</v>
      </c>
      <c r="K222" s="161" t="s">
        <v>294</v>
      </c>
      <c r="L222" s="103"/>
      <c r="M222" s="165"/>
      <c r="N222" s="179" t="s">
        <v>42</v>
      </c>
      <c r="O222" s="180">
        <v>0.27200000000000002</v>
      </c>
      <c r="P222" s="180">
        <f>$O$222*$H$222</f>
        <v>1062.6778880000002</v>
      </c>
      <c r="Q222" s="180">
        <v>3.0000000000000001E-3</v>
      </c>
      <c r="R222" s="180">
        <f>$Q$222*$H$222</f>
        <v>11.720712000000001</v>
      </c>
      <c r="S222" s="180">
        <v>0</v>
      </c>
      <c r="T222" s="181">
        <f>$S$222*$H$222</f>
        <v>0</v>
      </c>
      <c r="AR222" s="99" t="s">
        <v>149</v>
      </c>
      <c r="AT222" s="99" t="s">
        <v>145</v>
      </c>
      <c r="AU222" s="99" t="s">
        <v>79</v>
      </c>
      <c r="AY222" s="102" t="s">
        <v>142</v>
      </c>
      <c r="BE222" s="169">
        <f>IF($N$222="základní",$J$222,0)</f>
        <v>0</v>
      </c>
      <c r="BF222" s="169">
        <f>IF($N$222="snížená",$J$222,0)</f>
        <v>0</v>
      </c>
      <c r="BG222" s="169">
        <f>IF($N$222="zákl. přenesená",$J$222,0)</f>
        <v>0</v>
      </c>
      <c r="BH222" s="169">
        <f>IF($N$222="sníž. přenesená",$J$222,0)</f>
        <v>0</v>
      </c>
      <c r="BI222" s="169">
        <f>IF($N$222="nulová",$J$222,0)</f>
        <v>0</v>
      </c>
      <c r="BJ222" s="99" t="s">
        <v>77</v>
      </c>
      <c r="BK222" s="169">
        <f>ROUND($I$222*$H$222,2)</f>
        <v>0</v>
      </c>
      <c r="BL222" s="99" t="s">
        <v>149</v>
      </c>
      <c r="BM222" s="99" t="s">
        <v>514</v>
      </c>
    </row>
    <row r="223" spans="2:65" s="102" customFormat="1" ht="15.75" customHeight="1" x14ac:dyDescent="0.3">
      <c r="B223" s="182"/>
      <c r="D223" s="183" t="s">
        <v>156</v>
      </c>
      <c r="E223" s="184"/>
      <c r="F223" s="184" t="s">
        <v>300</v>
      </c>
      <c r="H223" s="185"/>
      <c r="L223" s="182"/>
      <c r="M223" s="186"/>
      <c r="T223" s="187"/>
      <c r="AT223" s="185" t="s">
        <v>156</v>
      </c>
      <c r="AU223" s="185" t="s">
        <v>79</v>
      </c>
      <c r="AV223" s="185" t="s">
        <v>77</v>
      </c>
      <c r="AW223" s="185" t="s">
        <v>121</v>
      </c>
      <c r="AX223" s="185" t="s">
        <v>71</v>
      </c>
      <c r="AY223" s="185" t="s">
        <v>142</v>
      </c>
    </row>
    <row r="224" spans="2:65" s="102" customFormat="1" ht="15.75" customHeight="1" x14ac:dyDescent="0.3">
      <c r="B224" s="188"/>
      <c r="D224" s="189" t="s">
        <v>156</v>
      </c>
      <c r="E224" s="190"/>
      <c r="F224" s="191" t="s">
        <v>515</v>
      </c>
      <c r="H224" s="192">
        <v>1313.6880000000001</v>
      </c>
      <c r="L224" s="188"/>
      <c r="M224" s="193"/>
      <c r="T224" s="194"/>
      <c r="AT224" s="190" t="s">
        <v>156</v>
      </c>
      <c r="AU224" s="190" t="s">
        <v>79</v>
      </c>
      <c r="AV224" s="190" t="s">
        <v>79</v>
      </c>
      <c r="AW224" s="190" t="s">
        <v>121</v>
      </c>
      <c r="AX224" s="190" t="s">
        <v>71</v>
      </c>
      <c r="AY224" s="190" t="s">
        <v>142</v>
      </c>
    </row>
    <row r="225" spans="2:65" s="102" customFormat="1" ht="15.75" customHeight="1" x14ac:dyDescent="0.3">
      <c r="B225" s="188"/>
      <c r="D225" s="189" t="s">
        <v>156</v>
      </c>
      <c r="E225" s="190"/>
      <c r="F225" s="191" t="s">
        <v>516</v>
      </c>
      <c r="H225" s="192">
        <v>2593.2159999999999</v>
      </c>
      <c r="L225" s="188"/>
      <c r="M225" s="193"/>
      <c r="T225" s="194"/>
      <c r="AT225" s="190" t="s">
        <v>156</v>
      </c>
      <c r="AU225" s="190" t="s">
        <v>79</v>
      </c>
      <c r="AV225" s="190" t="s">
        <v>79</v>
      </c>
      <c r="AW225" s="190" t="s">
        <v>121</v>
      </c>
      <c r="AX225" s="190" t="s">
        <v>71</v>
      </c>
      <c r="AY225" s="190" t="s">
        <v>142</v>
      </c>
    </row>
    <row r="226" spans="2:65" s="102" customFormat="1" ht="15.75" customHeight="1" x14ac:dyDescent="0.3">
      <c r="B226" s="195"/>
      <c r="D226" s="189" t="s">
        <v>156</v>
      </c>
      <c r="E226" s="196"/>
      <c r="F226" s="197" t="s">
        <v>167</v>
      </c>
      <c r="H226" s="198">
        <v>3906.904</v>
      </c>
      <c r="L226" s="195"/>
      <c r="M226" s="199"/>
      <c r="T226" s="200"/>
      <c r="AT226" s="196" t="s">
        <v>156</v>
      </c>
      <c r="AU226" s="196" t="s">
        <v>79</v>
      </c>
      <c r="AV226" s="196" t="s">
        <v>149</v>
      </c>
      <c r="AW226" s="196" t="s">
        <v>121</v>
      </c>
      <c r="AX226" s="196" t="s">
        <v>77</v>
      </c>
      <c r="AY226" s="196" t="s">
        <v>142</v>
      </c>
    </row>
    <row r="227" spans="2:65" s="102" customFormat="1" ht="15.75" customHeight="1" x14ac:dyDescent="0.3">
      <c r="B227" s="103"/>
      <c r="C227" s="159" t="s">
        <v>517</v>
      </c>
      <c r="D227" s="159" t="s">
        <v>145</v>
      </c>
      <c r="E227" s="160" t="s">
        <v>518</v>
      </c>
      <c r="F227" s="161" t="s">
        <v>519</v>
      </c>
      <c r="G227" s="162" t="s">
        <v>293</v>
      </c>
      <c r="H227" s="163">
        <v>1265.58</v>
      </c>
      <c r="I227" s="171"/>
      <c r="J227" s="164">
        <f>ROUND($I$227*$H$227,2)</f>
        <v>0</v>
      </c>
      <c r="K227" s="161" t="s">
        <v>294</v>
      </c>
      <c r="L227" s="103"/>
      <c r="M227" s="165"/>
      <c r="N227" s="179" t="s">
        <v>42</v>
      </c>
      <c r="O227" s="180">
        <v>0.35</v>
      </c>
      <c r="P227" s="180">
        <f>$O$227*$H$227</f>
        <v>442.95299999999997</v>
      </c>
      <c r="Q227" s="180">
        <v>1.575E-2</v>
      </c>
      <c r="R227" s="180">
        <f>$Q$227*$H$227</f>
        <v>19.932884999999999</v>
      </c>
      <c r="S227" s="180">
        <v>0</v>
      </c>
      <c r="T227" s="181">
        <f>$S$227*$H$227</f>
        <v>0</v>
      </c>
      <c r="AR227" s="99" t="s">
        <v>149</v>
      </c>
      <c r="AT227" s="99" t="s">
        <v>145</v>
      </c>
      <c r="AU227" s="99" t="s">
        <v>79</v>
      </c>
      <c r="AY227" s="102" t="s">
        <v>142</v>
      </c>
      <c r="BE227" s="169">
        <f>IF($N$227="základní",$J$227,0)</f>
        <v>0</v>
      </c>
      <c r="BF227" s="169">
        <f>IF($N$227="snížená",$J$227,0)</f>
        <v>0</v>
      </c>
      <c r="BG227" s="169">
        <f>IF($N$227="zákl. přenesená",$J$227,0)</f>
        <v>0</v>
      </c>
      <c r="BH227" s="169">
        <f>IF($N$227="sníž. přenesená",$J$227,0)</f>
        <v>0</v>
      </c>
      <c r="BI227" s="169">
        <f>IF($N$227="nulová",$J$227,0)</f>
        <v>0</v>
      </c>
      <c r="BJ227" s="99" t="s">
        <v>77</v>
      </c>
      <c r="BK227" s="169">
        <f>ROUND($I$227*$H$227,2)</f>
        <v>0</v>
      </c>
      <c r="BL227" s="99" t="s">
        <v>149</v>
      </c>
      <c r="BM227" s="99" t="s">
        <v>520</v>
      </c>
    </row>
    <row r="228" spans="2:65" s="102" customFormat="1" ht="15.75" customHeight="1" x14ac:dyDescent="0.3">
      <c r="B228" s="182"/>
      <c r="D228" s="183" t="s">
        <v>156</v>
      </c>
      <c r="E228" s="184"/>
      <c r="F228" s="184" t="s">
        <v>423</v>
      </c>
      <c r="H228" s="185"/>
      <c r="L228" s="182"/>
      <c r="M228" s="186"/>
      <c r="T228" s="187"/>
      <c r="AT228" s="185" t="s">
        <v>156</v>
      </c>
      <c r="AU228" s="185" t="s">
        <v>79</v>
      </c>
      <c r="AV228" s="185" t="s">
        <v>77</v>
      </c>
      <c r="AW228" s="185" t="s">
        <v>121</v>
      </c>
      <c r="AX228" s="185" t="s">
        <v>71</v>
      </c>
      <c r="AY228" s="185" t="s">
        <v>142</v>
      </c>
    </row>
    <row r="229" spans="2:65" s="102" customFormat="1" ht="15.75" customHeight="1" x14ac:dyDescent="0.3">
      <c r="B229" s="188"/>
      <c r="D229" s="189" t="s">
        <v>156</v>
      </c>
      <c r="E229" s="190"/>
      <c r="F229" s="191" t="s">
        <v>521</v>
      </c>
      <c r="H229" s="192">
        <v>1265.58</v>
      </c>
      <c r="L229" s="188"/>
      <c r="M229" s="193"/>
      <c r="T229" s="194"/>
      <c r="AT229" s="190" t="s">
        <v>156</v>
      </c>
      <c r="AU229" s="190" t="s">
        <v>79</v>
      </c>
      <c r="AV229" s="190" t="s">
        <v>79</v>
      </c>
      <c r="AW229" s="190" t="s">
        <v>121</v>
      </c>
      <c r="AX229" s="190" t="s">
        <v>71</v>
      </c>
      <c r="AY229" s="190" t="s">
        <v>142</v>
      </c>
    </row>
    <row r="230" spans="2:65" s="102" customFormat="1" ht="15.75" customHeight="1" x14ac:dyDescent="0.3">
      <c r="B230" s="195"/>
      <c r="D230" s="189" t="s">
        <v>156</v>
      </c>
      <c r="E230" s="196"/>
      <c r="F230" s="197" t="s">
        <v>167</v>
      </c>
      <c r="H230" s="198">
        <v>1265.58</v>
      </c>
      <c r="L230" s="195"/>
      <c r="M230" s="199"/>
      <c r="T230" s="200"/>
      <c r="AT230" s="196" t="s">
        <v>156</v>
      </c>
      <c r="AU230" s="196" t="s">
        <v>79</v>
      </c>
      <c r="AV230" s="196" t="s">
        <v>149</v>
      </c>
      <c r="AW230" s="196" t="s">
        <v>121</v>
      </c>
      <c r="AX230" s="196" t="s">
        <v>77</v>
      </c>
      <c r="AY230" s="196" t="s">
        <v>142</v>
      </c>
    </row>
    <row r="231" spans="2:65" s="102" customFormat="1" ht="15.75" customHeight="1" x14ac:dyDescent="0.3">
      <c r="B231" s="103"/>
      <c r="C231" s="159" t="s">
        <v>522</v>
      </c>
      <c r="D231" s="159" t="s">
        <v>145</v>
      </c>
      <c r="E231" s="160" t="s">
        <v>523</v>
      </c>
      <c r="F231" s="161" t="s">
        <v>524</v>
      </c>
      <c r="G231" s="162" t="s">
        <v>293</v>
      </c>
      <c r="H231" s="163">
        <v>3796.74</v>
      </c>
      <c r="I231" s="171"/>
      <c r="J231" s="164">
        <f>ROUND($I$231*$H$231,2)</f>
        <v>0</v>
      </c>
      <c r="K231" s="161" t="s">
        <v>294</v>
      </c>
      <c r="L231" s="103"/>
      <c r="M231" s="165"/>
      <c r="N231" s="179" t="s">
        <v>42</v>
      </c>
      <c r="O231" s="180">
        <v>0.09</v>
      </c>
      <c r="P231" s="180">
        <f>$O$231*$H$231</f>
        <v>341.70659999999998</v>
      </c>
      <c r="Q231" s="180">
        <v>7.9000000000000008E-3</v>
      </c>
      <c r="R231" s="180">
        <f>$Q$231*$H$231</f>
        <v>29.994246</v>
      </c>
      <c r="S231" s="180">
        <v>0</v>
      </c>
      <c r="T231" s="181">
        <f>$S$231*$H$231</f>
        <v>0</v>
      </c>
      <c r="AR231" s="99" t="s">
        <v>149</v>
      </c>
      <c r="AT231" s="99" t="s">
        <v>145</v>
      </c>
      <c r="AU231" s="99" t="s">
        <v>79</v>
      </c>
      <c r="AY231" s="102" t="s">
        <v>142</v>
      </c>
      <c r="BE231" s="169">
        <f>IF($N$231="základní",$J$231,0)</f>
        <v>0</v>
      </c>
      <c r="BF231" s="169">
        <f>IF($N$231="snížená",$J$231,0)</f>
        <v>0</v>
      </c>
      <c r="BG231" s="169">
        <f>IF($N$231="zákl. přenesená",$J$231,0)</f>
        <v>0</v>
      </c>
      <c r="BH231" s="169">
        <f>IF($N$231="sníž. přenesená",$J$231,0)</f>
        <v>0</v>
      </c>
      <c r="BI231" s="169">
        <f>IF($N$231="nulová",$J$231,0)</f>
        <v>0</v>
      </c>
      <c r="BJ231" s="99" t="s">
        <v>77</v>
      </c>
      <c r="BK231" s="169">
        <f>ROUND($I$231*$H$231,2)</f>
        <v>0</v>
      </c>
      <c r="BL231" s="99" t="s">
        <v>149</v>
      </c>
      <c r="BM231" s="99" t="s">
        <v>525</v>
      </c>
    </row>
    <row r="232" spans="2:65" s="102" customFormat="1" ht="15.75" customHeight="1" x14ac:dyDescent="0.3">
      <c r="B232" s="188"/>
      <c r="D232" s="189" t="s">
        <v>156</v>
      </c>
      <c r="F232" s="191" t="s">
        <v>526</v>
      </c>
      <c r="H232" s="192">
        <v>3796.74</v>
      </c>
      <c r="L232" s="188"/>
      <c r="M232" s="193"/>
      <c r="T232" s="194"/>
      <c r="AT232" s="190" t="s">
        <v>156</v>
      </c>
      <c r="AU232" s="190" t="s">
        <v>79</v>
      </c>
      <c r="AV232" s="190" t="s">
        <v>79</v>
      </c>
      <c r="AW232" s="190" t="s">
        <v>71</v>
      </c>
      <c r="AX232" s="190" t="s">
        <v>77</v>
      </c>
      <c r="AY232" s="190" t="s">
        <v>142</v>
      </c>
    </row>
    <row r="233" spans="2:65" s="102" customFormat="1" ht="15.75" customHeight="1" x14ac:dyDescent="0.3">
      <c r="B233" s="103"/>
      <c r="C233" s="159" t="s">
        <v>527</v>
      </c>
      <c r="D233" s="159" t="s">
        <v>145</v>
      </c>
      <c r="E233" s="160" t="s">
        <v>528</v>
      </c>
      <c r="F233" s="161" t="s">
        <v>529</v>
      </c>
      <c r="G233" s="162" t="s">
        <v>293</v>
      </c>
      <c r="H233" s="163">
        <v>470.86799999999999</v>
      </c>
      <c r="I233" s="171"/>
      <c r="J233" s="164">
        <f>ROUND($I$233*$H$233,2)</f>
        <v>0</v>
      </c>
      <c r="K233" s="161" t="s">
        <v>294</v>
      </c>
      <c r="L233" s="103"/>
      <c r="M233" s="165"/>
      <c r="N233" s="179" t="s">
        <v>42</v>
      </c>
      <c r="O233" s="180">
        <v>1.218</v>
      </c>
      <c r="P233" s="180">
        <f>$O$233*$H$233</f>
        <v>573.51722399999994</v>
      </c>
      <c r="Q233" s="180">
        <v>3.0450000000000001E-2</v>
      </c>
      <c r="R233" s="180">
        <f>$Q$233*$H$233</f>
        <v>14.3379306</v>
      </c>
      <c r="S233" s="180">
        <v>0</v>
      </c>
      <c r="T233" s="181">
        <f>$S$233*$H$233</f>
        <v>0</v>
      </c>
      <c r="AR233" s="99" t="s">
        <v>149</v>
      </c>
      <c r="AT233" s="99" t="s">
        <v>145</v>
      </c>
      <c r="AU233" s="99" t="s">
        <v>79</v>
      </c>
      <c r="AY233" s="102" t="s">
        <v>142</v>
      </c>
      <c r="BE233" s="169">
        <f>IF($N$233="základní",$J$233,0)</f>
        <v>0</v>
      </c>
      <c r="BF233" s="169">
        <f>IF($N$233="snížená",$J$233,0)</f>
        <v>0</v>
      </c>
      <c r="BG233" s="169">
        <f>IF($N$233="zákl. přenesená",$J$233,0)</f>
        <v>0</v>
      </c>
      <c r="BH233" s="169">
        <f>IF($N$233="sníž. přenesená",$J$233,0)</f>
        <v>0</v>
      </c>
      <c r="BI233" s="169">
        <f>IF($N$233="nulová",$J$233,0)</f>
        <v>0</v>
      </c>
      <c r="BJ233" s="99" t="s">
        <v>77</v>
      </c>
      <c r="BK233" s="169">
        <f>ROUND($I$233*$H$233,2)</f>
        <v>0</v>
      </c>
      <c r="BL233" s="99" t="s">
        <v>149</v>
      </c>
      <c r="BM233" s="99" t="s">
        <v>530</v>
      </c>
    </row>
    <row r="234" spans="2:65" s="102" customFormat="1" ht="15.75" customHeight="1" x14ac:dyDescent="0.3">
      <c r="B234" s="188"/>
      <c r="D234" s="183" t="s">
        <v>156</v>
      </c>
      <c r="E234" s="191"/>
      <c r="F234" s="191" t="s">
        <v>531</v>
      </c>
      <c r="H234" s="192">
        <v>470.86799999999999</v>
      </c>
      <c r="L234" s="188"/>
      <c r="M234" s="193"/>
      <c r="T234" s="194"/>
      <c r="AT234" s="190" t="s">
        <v>156</v>
      </c>
      <c r="AU234" s="190" t="s">
        <v>79</v>
      </c>
      <c r="AV234" s="190" t="s">
        <v>79</v>
      </c>
      <c r="AW234" s="190" t="s">
        <v>121</v>
      </c>
      <c r="AX234" s="190" t="s">
        <v>71</v>
      </c>
      <c r="AY234" s="190" t="s">
        <v>142</v>
      </c>
    </row>
    <row r="235" spans="2:65" s="102" customFormat="1" ht="15.75" customHeight="1" x14ac:dyDescent="0.3">
      <c r="B235" s="195"/>
      <c r="D235" s="189" t="s">
        <v>156</v>
      </c>
      <c r="E235" s="196"/>
      <c r="F235" s="197" t="s">
        <v>167</v>
      </c>
      <c r="H235" s="198">
        <v>470.86799999999999</v>
      </c>
      <c r="L235" s="195"/>
      <c r="M235" s="199"/>
      <c r="T235" s="200"/>
      <c r="AT235" s="196" t="s">
        <v>156</v>
      </c>
      <c r="AU235" s="196" t="s">
        <v>79</v>
      </c>
      <c r="AV235" s="196" t="s">
        <v>149</v>
      </c>
      <c r="AW235" s="196" t="s">
        <v>121</v>
      </c>
      <c r="AX235" s="196" t="s">
        <v>77</v>
      </c>
      <c r="AY235" s="196" t="s">
        <v>142</v>
      </c>
    </row>
    <row r="236" spans="2:65" s="102" customFormat="1" ht="15.75" customHeight="1" x14ac:dyDescent="0.3">
      <c r="B236" s="103"/>
      <c r="C236" s="159" t="s">
        <v>532</v>
      </c>
      <c r="D236" s="159" t="s">
        <v>145</v>
      </c>
      <c r="E236" s="160" t="s">
        <v>533</v>
      </c>
      <c r="F236" s="161" t="s">
        <v>534</v>
      </c>
      <c r="G236" s="162" t="s">
        <v>293</v>
      </c>
      <c r="H236" s="163">
        <v>842.82</v>
      </c>
      <c r="I236" s="171"/>
      <c r="J236" s="164">
        <f>ROUND($I$236*$H$236,2)</f>
        <v>0</v>
      </c>
      <c r="K236" s="161" t="s">
        <v>294</v>
      </c>
      <c r="L236" s="103"/>
      <c r="M236" s="165"/>
      <c r="N236" s="179" t="s">
        <v>42</v>
      </c>
      <c r="O236" s="180">
        <v>0.27</v>
      </c>
      <c r="P236" s="180">
        <f>$O$236*$H$236</f>
        <v>227.56140000000002</v>
      </c>
      <c r="Q236" s="180">
        <v>1.5699999999999999E-2</v>
      </c>
      <c r="R236" s="180">
        <f>$Q$236*$H$236</f>
        <v>13.232274</v>
      </c>
      <c r="S236" s="180">
        <v>0</v>
      </c>
      <c r="T236" s="181">
        <f>$S$236*$H$236</f>
        <v>0</v>
      </c>
      <c r="AR236" s="99" t="s">
        <v>149</v>
      </c>
      <c r="AT236" s="99" t="s">
        <v>145</v>
      </c>
      <c r="AU236" s="99" t="s">
        <v>79</v>
      </c>
      <c r="AY236" s="102" t="s">
        <v>142</v>
      </c>
      <c r="BE236" s="169">
        <f>IF($N$236="základní",$J$236,0)</f>
        <v>0</v>
      </c>
      <c r="BF236" s="169">
        <f>IF($N$236="snížená",$J$236,0)</f>
        <v>0</v>
      </c>
      <c r="BG236" s="169">
        <f>IF($N$236="zákl. přenesená",$J$236,0)</f>
        <v>0</v>
      </c>
      <c r="BH236" s="169">
        <f>IF($N$236="sníž. přenesená",$J$236,0)</f>
        <v>0</v>
      </c>
      <c r="BI236" s="169">
        <f>IF($N$236="nulová",$J$236,0)</f>
        <v>0</v>
      </c>
      <c r="BJ236" s="99" t="s">
        <v>77</v>
      </c>
      <c r="BK236" s="169">
        <f>ROUND($I$236*$H$236,2)</f>
        <v>0</v>
      </c>
      <c r="BL236" s="99" t="s">
        <v>149</v>
      </c>
      <c r="BM236" s="99" t="s">
        <v>535</v>
      </c>
    </row>
    <row r="237" spans="2:65" s="102" customFormat="1" ht="15.75" customHeight="1" x14ac:dyDescent="0.3">
      <c r="B237" s="103"/>
      <c r="C237" s="162" t="s">
        <v>536</v>
      </c>
      <c r="D237" s="162" t="s">
        <v>145</v>
      </c>
      <c r="E237" s="160" t="s">
        <v>537</v>
      </c>
      <c r="F237" s="161" t="s">
        <v>538</v>
      </c>
      <c r="G237" s="162" t="s">
        <v>293</v>
      </c>
      <c r="H237" s="163">
        <v>1265.58</v>
      </c>
      <c r="I237" s="171"/>
      <c r="J237" s="164">
        <f>ROUND($I$237*$H$237,2)</f>
        <v>0</v>
      </c>
      <c r="K237" s="161" t="s">
        <v>294</v>
      </c>
      <c r="L237" s="103"/>
      <c r="M237" s="165"/>
      <c r="N237" s="179" t="s">
        <v>42</v>
      </c>
      <c r="O237" s="180">
        <v>0.16400000000000001</v>
      </c>
      <c r="P237" s="180">
        <f>$O$237*$H$237</f>
        <v>207.55511999999999</v>
      </c>
      <c r="Q237" s="180">
        <v>5.1999999999999998E-3</v>
      </c>
      <c r="R237" s="180">
        <f>$Q$237*$H$237</f>
        <v>6.5810159999999991</v>
      </c>
      <c r="S237" s="180">
        <v>0</v>
      </c>
      <c r="T237" s="181">
        <f>$S$237*$H$237</f>
        <v>0</v>
      </c>
      <c r="AR237" s="99" t="s">
        <v>149</v>
      </c>
      <c r="AT237" s="99" t="s">
        <v>145</v>
      </c>
      <c r="AU237" s="99" t="s">
        <v>79</v>
      </c>
      <c r="AY237" s="99" t="s">
        <v>142</v>
      </c>
      <c r="BE237" s="169">
        <f>IF($N$237="základní",$J$237,0)</f>
        <v>0</v>
      </c>
      <c r="BF237" s="169">
        <f>IF($N$237="snížená",$J$237,0)</f>
        <v>0</v>
      </c>
      <c r="BG237" s="169">
        <f>IF($N$237="zákl. přenesená",$J$237,0)</f>
        <v>0</v>
      </c>
      <c r="BH237" s="169">
        <f>IF($N$237="sníž. přenesená",$J$237,0)</f>
        <v>0</v>
      </c>
      <c r="BI237" s="169">
        <f>IF($N$237="nulová",$J$237,0)</f>
        <v>0</v>
      </c>
      <c r="BJ237" s="99" t="s">
        <v>77</v>
      </c>
      <c r="BK237" s="169">
        <f>ROUND($I$237*$H$237,2)</f>
        <v>0</v>
      </c>
      <c r="BL237" s="99" t="s">
        <v>149</v>
      </c>
      <c r="BM237" s="99" t="s">
        <v>539</v>
      </c>
    </row>
    <row r="238" spans="2:65" s="102" customFormat="1" ht="15.75" customHeight="1" x14ac:dyDescent="0.3">
      <c r="B238" s="182"/>
      <c r="D238" s="183" t="s">
        <v>156</v>
      </c>
      <c r="E238" s="184"/>
      <c r="F238" s="184" t="s">
        <v>423</v>
      </c>
      <c r="H238" s="185"/>
      <c r="L238" s="182"/>
      <c r="M238" s="186"/>
      <c r="T238" s="187"/>
      <c r="AT238" s="185" t="s">
        <v>156</v>
      </c>
      <c r="AU238" s="185" t="s">
        <v>79</v>
      </c>
      <c r="AV238" s="185" t="s">
        <v>77</v>
      </c>
      <c r="AW238" s="185" t="s">
        <v>121</v>
      </c>
      <c r="AX238" s="185" t="s">
        <v>71</v>
      </c>
      <c r="AY238" s="185" t="s">
        <v>142</v>
      </c>
    </row>
    <row r="239" spans="2:65" s="102" customFormat="1" ht="15.75" customHeight="1" x14ac:dyDescent="0.3">
      <c r="B239" s="188"/>
      <c r="D239" s="189" t="s">
        <v>156</v>
      </c>
      <c r="E239" s="190"/>
      <c r="F239" s="191" t="s">
        <v>521</v>
      </c>
      <c r="H239" s="192">
        <v>1265.58</v>
      </c>
      <c r="L239" s="188"/>
      <c r="M239" s="193"/>
      <c r="T239" s="194"/>
      <c r="AT239" s="190" t="s">
        <v>156</v>
      </c>
      <c r="AU239" s="190" t="s">
        <v>79</v>
      </c>
      <c r="AV239" s="190" t="s">
        <v>79</v>
      </c>
      <c r="AW239" s="190" t="s">
        <v>121</v>
      </c>
      <c r="AX239" s="190" t="s">
        <v>71</v>
      </c>
      <c r="AY239" s="190" t="s">
        <v>142</v>
      </c>
    </row>
    <row r="240" spans="2:65" s="102" customFormat="1" ht="15.75" customHeight="1" x14ac:dyDescent="0.3">
      <c r="B240" s="195"/>
      <c r="D240" s="189" t="s">
        <v>156</v>
      </c>
      <c r="E240" s="196"/>
      <c r="F240" s="197" t="s">
        <v>167</v>
      </c>
      <c r="H240" s="198">
        <v>1265.58</v>
      </c>
      <c r="L240" s="195"/>
      <c r="M240" s="199"/>
      <c r="T240" s="200"/>
      <c r="AT240" s="196" t="s">
        <v>156</v>
      </c>
      <c r="AU240" s="196" t="s">
        <v>79</v>
      </c>
      <c r="AV240" s="196" t="s">
        <v>149</v>
      </c>
      <c r="AW240" s="196" t="s">
        <v>121</v>
      </c>
      <c r="AX240" s="196" t="s">
        <v>77</v>
      </c>
      <c r="AY240" s="196" t="s">
        <v>142</v>
      </c>
    </row>
    <row r="241" spans="2:65" s="102" customFormat="1" ht="15.75" customHeight="1" x14ac:dyDescent="0.3">
      <c r="B241" s="103"/>
      <c r="C241" s="159" t="s">
        <v>540</v>
      </c>
      <c r="D241" s="159" t="s">
        <v>145</v>
      </c>
      <c r="E241" s="160" t="s">
        <v>541</v>
      </c>
      <c r="F241" s="161" t="s">
        <v>542</v>
      </c>
      <c r="G241" s="162" t="s">
        <v>293</v>
      </c>
      <c r="H241" s="163">
        <v>195.345</v>
      </c>
      <c r="I241" s="171"/>
      <c r="J241" s="164">
        <f>ROUND($I$241*$H$241,2)</f>
        <v>0</v>
      </c>
      <c r="K241" s="161"/>
      <c r="L241" s="103"/>
      <c r="M241" s="165"/>
      <c r="N241" s="179" t="s">
        <v>42</v>
      </c>
      <c r="O241" s="180">
        <v>0.59</v>
      </c>
      <c r="P241" s="180">
        <f>$O$241*$H$241</f>
        <v>115.25354999999999</v>
      </c>
      <c r="Q241" s="180">
        <v>0.10712000000000001</v>
      </c>
      <c r="R241" s="180">
        <f>$Q$241*$H$241</f>
        <v>20.925356400000002</v>
      </c>
      <c r="S241" s="180">
        <v>0</v>
      </c>
      <c r="T241" s="181">
        <f>$S$241*$H$241</f>
        <v>0</v>
      </c>
      <c r="AR241" s="99" t="s">
        <v>149</v>
      </c>
      <c r="AT241" s="99" t="s">
        <v>145</v>
      </c>
      <c r="AU241" s="99" t="s">
        <v>79</v>
      </c>
      <c r="AY241" s="102" t="s">
        <v>142</v>
      </c>
      <c r="BE241" s="169">
        <f>IF($N$241="základní",$J$241,0)</f>
        <v>0</v>
      </c>
      <c r="BF241" s="169">
        <f>IF($N$241="snížená",$J$241,0)</f>
        <v>0</v>
      </c>
      <c r="BG241" s="169">
        <f>IF($N$241="zákl. přenesená",$J$241,0)</f>
        <v>0</v>
      </c>
      <c r="BH241" s="169">
        <f>IF($N$241="sníž. přenesená",$J$241,0)</f>
        <v>0</v>
      </c>
      <c r="BI241" s="169">
        <f>IF($N$241="nulová",$J$241,0)</f>
        <v>0</v>
      </c>
      <c r="BJ241" s="99" t="s">
        <v>77</v>
      </c>
      <c r="BK241" s="169">
        <f>ROUND($I$241*$H$241,2)</f>
        <v>0</v>
      </c>
      <c r="BL241" s="99" t="s">
        <v>149</v>
      </c>
      <c r="BM241" s="99" t="s">
        <v>543</v>
      </c>
    </row>
    <row r="242" spans="2:65" s="102" customFormat="1" ht="15.75" customHeight="1" x14ac:dyDescent="0.3">
      <c r="B242" s="188"/>
      <c r="D242" s="183" t="s">
        <v>156</v>
      </c>
      <c r="E242" s="191"/>
      <c r="F242" s="191" t="s">
        <v>544</v>
      </c>
      <c r="H242" s="192">
        <v>195.345</v>
      </c>
      <c r="L242" s="188"/>
      <c r="M242" s="193"/>
      <c r="T242" s="194"/>
      <c r="AT242" s="190" t="s">
        <v>156</v>
      </c>
      <c r="AU242" s="190" t="s">
        <v>79</v>
      </c>
      <c r="AV242" s="190" t="s">
        <v>79</v>
      </c>
      <c r="AW242" s="190" t="s">
        <v>121</v>
      </c>
      <c r="AX242" s="190" t="s">
        <v>71</v>
      </c>
      <c r="AY242" s="190" t="s">
        <v>142</v>
      </c>
    </row>
    <row r="243" spans="2:65" s="102" customFormat="1" ht="15.75" customHeight="1" x14ac:dyDescent="0.3">
      <c r="B243" s="195"/>
      <c r="D243" s="189" t="s">
        <v>156</v>
      </c>
      <c r="E243" s="196"/>
      <c r="F243" s="197" t="s">
        <v>167</v>
      </c>
      <c r="H243" s="198">
        <v>195.345</v>
      </c>
      <c r="L243" s="195"/>
      <c r="M243" s="199"/>
      <c r="T243" s="200"/>
      <c r="AT243" s="196" t="s">
        <v>156</v>
      </c>
      <c r="AU243" s="196" t="s">
        <v>79</v>
      </c>
      <c r="AV243" s="196" t="s">
        <v>149</v>
      </c>
      <c r="AW243" s="196" t="s">
        <v>121</v>
      </c>
      <c r="AX243" s="196" t="s">
        <v>77</v>
      </c>
      <c r="AY243" s="196" t="s">
        <v>142</v>
      </c>
    </row>
    <row r="244" spans="2:65" s="102" customFormat="1" ht="15.75" customHeight="1" x14ac:dyDescent="0.3">
      <c r="B244" s="103"/>
      <c r="C244" s="159" t="s">
        <v>545</v>
      </c>
      <c r="D244" s="159" t="s">
        <v>145</v>
      </c>
      <c r="E244" s="160" t="s">
        <v>546</v>
      </c>
      <c r="F244" s="161" t="s">
        <v>547</v>
      </c>
      <c r="G244" s="162" t="s">
        <v>293</v>
      </c>
      <c r="H244" s="163">
        <v>24.3</v>
      </c>
      <c r="I244" s="171"/>
      <c r="J244" s="164">
        <f>ROUND($I$244*$H$244,2)</f>
        <v>0</v>
      </c>
      <c r="K244" s="161" t="s">
        <v>294</v>
      </c>
      <c r="L244" s="103"/>
      <c r="M244" s="165"/>
      <c r="N244" s="179" t="s">
        <v>42</v>
      </c>
      <c r="O244" s="180">
        <v>1.42</v>
      </c>
      <c r="P244" s="180">
        <f>$O$244*$H$244</f>
        <v>34.506</v>
      </c>
      <c r="Q244" s="180">
        <v>1.15E-2</v>
      </c>
      <c r="R244" s="180">
        <f>$Q$244*$H$244</f>
        <v>0.27944999999999998</v>
      </c>
      <c r="S244" s="180">
        <v>0</v>
      </c>
      <c r="T244" s="181">
        <f>$S$244*$H$244</f>
        <v>0</v>
      </c>
      <c r="AR244" s="99" t="s">
        <v>149</v>
      </c>
      <c r="AT244" s="99" t="s">
        <v>145</v>
      </c>
      <c r="AU244" s="99" t="s">
        <v>79</v>
      </c>
      <c r="AY244" s="102" t="s">
        <v>142</v>
      </c>
      <c r="BE244" s="169">
        <f>IF($N$244="základní",$J$244,0)</f>
        <v>0</v>
      </c>
      <c r="BF244" s="169">
        <f>IF($N$244="snížená",$J$244,0)</f>
        <v>0</v>
      </c>
      <c r="BG244" s="169">
        <f>IF($N$244="zákl. přenesená",$J$244,0)</f>
        <v>0</v>
      </c>
      <c r="BH244" s="169">
        <f>IF($N$244="sníž. přenesená",$J$244,0)</f>
        <v>0</v>
      </c>
      <c r="BI244" s="169">
        <f>IF($N$244="nulová",$J$244,0)</f>
        <v>0</v>
      </c>
      <c r="BJ244" s="99" t="s">
        <v>77</v>
      </c>
      <c r="BK244" s="169">
        <f>ROUND($I$244*$H$244,2)</f>
        <v>0</v>
      </c>
      <c r="BL244" s="99" t="s">
        <v>149</v>
      </c>
      <c r="BM244" s="99" t="s">
        <v>548</v>
      </c>
    </row>
    <row r="245" spans="2:65" s="102" customFormat="1" ht="15.75" customHeight="1" x14ac:dyDescent="0.3">
      <c r="B245" s="182"/>
      <c r="D245" s="183" t="s">
        <v>156</v>
      </c>
      <c r="E245" s="184"/>
      <c r="F245" s="184" t="s">
        <v>549</v>
      </c>
      <c r="H245" s="185"/>
      <c r="L245" s="182"/>
      <c r="M245" s="186"/>
      <c r="T245" s="187"/>
      <c r="AT245" s="185" t="s">
        <v>156</v>
      </c>
      <c r="AU245" s="185" t="s">
        <v>79</v>
      </c>
      <c r="AV245" s="185" t="s">
        <v>77</v>
      </c>
      <c r="AW245" s="185" t="s">
        <v>121</v>
      </c>
      <c r="AX245" s="185" t="s">
        <v>71</v>
      </c>
      <c r="AY245" s="185" t="s">
        <v>142</v>
      </c>
    </row>
    <row r="246" spans="2:65" s="102" customFormat="1" ht="15.75" customHeight="1" x14ac:dyDescent="0.3">
      <c r="B246" s="188"/>
      <c r="D246" s="189" t="s">
        <v>156</v>
      </c>
      <c r="E246" s="190"/>
      <c r="F246" s="191" t="s">
        <v>550</v>
      </c>
      <c r="H246" s="192">
        <v>24.3</v>
      </c>
      <c r="L246" s="188"/>
      <c r="M246" s="193"/>
      <c r="T246" s="194"/>
      <c r="AT246" s="190" t="s">
        <v>156</v>
      </c>
      <c r="AU246" s="190" t="s">
        <v>79</v>
      </c>
      <c r="AV246" s="190" t="s">
        <v>79</v>
      </c>
      <c r="AW246" s="190" t="s">
        <v>121</v>
      </c>
      <c r="AX246" s="190" t="s">
        <v>71</v>
      </c>
      <c r="AY246" s="190" t="s">
        <v>142</v>
      </c>
    </row>
    <row r="247" spans="2:65" s="102" customFormat="1" ht="15.75" customHeight="1" x14ac:dyDescent="0.3">
      <c r="B247" s="195"/>
      <c r="D247" s="189" t="s">
        <v>156</v>
      </c>
      <c r="E247" s="196"/>
      <c r="F247" s="197" t="s">
        <v>167</v>
      </c>
      <c r="H247" s="198">
        <v>24.3</v>
      </c>
      <c r="L247" s="195"/>
      <c r="M247" s="199"/>
      <c r="T247" s="200"/>
      <c r="AT247" s="196" t="s">
        <v>156</v>
      </c>
      <c r="AU247" s="196" t="s">
        <v>79</v>
      </c>
      <c r="AV247" s="196" t="s">
        <v>149</v>
      </c>
      <c r="AW247" s="196" t="s">
        <v>121</v>
      </c>
      <c r="AX247" s="196" t="s">
        <v>77</v>
      </c>
      <c r="AY247" s="196" t="s">
        <v>142</v>
      </c>
    </row>
    <row r="248" spans="2:65" s="102" customFormat="1" ht="15.75" customHeight="1" x14ac:dyDescent="0.3">
      <c r="B248" s="103"/>
      <c r="C248" s="208" t="s">
        <v>551</v>
      </c>
      <c r="D248" s="208" t="s">
        <v>380</v>
      </c>
      <c r="E248" s="202" t="s">
        <v>552</v>
      </c>
      <c r="F248" s="203" t="s">
        <v>553</v>
      </c>
      <c r="G248" s="201" t="s">
        <v>293</v>
      </c>
      <c r="H248" s="204">
        <v>25.515000000000001</v>
      </c>
      <c r="I248" s="218"/>
      <c r="J248" s="205">
        <f>ROUND($I$248*$H$248,2)</f>
        <v>0</v>
      </c>
      <c r="K248" s="203" t="s">
        <v>294</v>
      </c>
      <c r="L248" s="206"/>
      <c r="M248" s="203"/>
      <c r="N248" s="207" t="s">
        <v>42</v>
      </c>
      <c r="O248" s="180">
        <v>0</v>
      </c>
      <c r="P248" s="180">
        <f>$O$248*$H$248</f>
        <v>0</v>
      </c>
      <c r="Q248" s="180">
        <v>1.6E-2</v>
      </c>
      <c r="R248" s="180">
        <f>$Q$248*$H$248</f>
        <v>0.40823999999999999</v>
      </c>
      <c r="S248" s="180">
        <v>0</v>
      </c>
      <c r="T248" s="181">
        <f>$S$248*$H$248</f>
        <v>0</v>
      </c>
      <c r="AR248" s="99" t="s">
        <v>195</v>
      </c>
      <c r="AT248" s="99" t="s">
        <v>380</v>
      </c>
      <c r="AU248" s="99" t="s">
        <v>79</v>
      </c>
      <c r="AY248" s="102" t="s">
        <v>142</v>
      </c>
      <c r="BE248" s="169">
        <f>IF($N$248="základní",$J$248,0)</f>
        <v>0</v>
      </c>
      <c r="BF248" s="169">
        <f>IF($N$248="snížená",$J$248,0)</f>
        <v>0</v>
      </c>
      <c r="BG248" s="169">
        <f>IF($N$248="zákl. přenesená",$J$248,0)</f>
        <v>0</v>
      </c>
      <c r="BH248" s="169">
        <f>IF($N$248="sníž. přenesená",$J$248,0)</f>
        <v>0</v>
      </c>
      <c r="BI248" s="169">
        <f>IF($N$248="nulová",$J$248,0)</f>
        <v>0</v>
      </c>
      <c r="BJ248" s="99" t="s">
        <v>77</v>
      </c>
      <c r="BK248" s="169">
        <f>ROUND($I$248*$H$248,2)</f>
        <v>0</v>
      </c>
      <c r="BL248" s="99" t="s">
        <v>149</v>
      </c>
      <c r="BM248" s="99" t="s">
        <v>554</v>
      </c>
    </row>
    <row r="249" spans="2:65" s="102" customFormat="1" ht="15.75" customHeight="1" x14ac:dyDescent="0.3">
      <c r="B249" s="188"/>
      <c r="D249" s="189" t="s">
        <v>156</v>
      </c>
      <c r="F249" s="191" t="s">
        <v>555</v>
      </c>
      <c r="H249" s="192">
        <v>25.515000000000001</v>
      </c>
      <c r="L249" s="188"/>
      <c r="M249" s="193"/>
      <c r="T249" s="194"/>
      <c r="AT249" s="190" t="s">
        <v>156</v>
      </c>
      <c r="AU249" s="190" t="s">
        <v>79</v>
      </c>
      <c r="AV249" s="190" t="s">
        <v>79</v>
      </c>
      <c r="AW249" s="190" t="s">
        <v>71</v>
      </c>
      <c r="AX249" s="190" t="s">
        <v>77</v>
      </c>
      <c r="AY249" s="190" t="s">
        <v>142</v>
      </c>
    </row>
    <row r="250" spans="2:65" s="102" customFormat="1" ht="15.75" customHeight="1" x14ac:dyDescent="0.3">
      <c r="B250" s="103"/>
      <c r="C250" s="159" t="s">
        <v>556</v>
      </c>
      <c r="D250" s="159" t="s">
        <v>145</v>
      </c>
      <c r="E250" s="160" t="s">
        <v>557</v>
      </c>
      <c r="F250" s="161" t="s">
        <v>558</v>
      </c>
      <c r="G250" s="162" t="s">
        <v>293</v>
      </c>
      <c r="H250" s="163">
        <v>24.3</v>
      </c>
      <c r="I250" s="171"/>
      <c r="J250" s="164">
        <f>ROUND($I$250*$H$250,2)</f>
        <v>0</v>
      </c>
      <c r="K250" s="161" t="s">
        <v>294</v>
      </c>
      <c r="L250" s="103"/>
      <c r="M250" s="165"/>
      <c r="N250" s="179" t="s">
        <v>42</v>
      </c>
      <c r="O250" s="180">
        <v>0.28499999999999998</v>
      </c>
      <c r="P250" s="180">
        <f>$O$250*$H$250</f>
        <v>6.9254999999999995</v>
      </c>
      <c r="Q250" s="180">
        <v>3.48E-3</v>
      </c>
      <c r="R250" s="180">
        <f>$Q$250*$H$250</f>
        <v>8.4564E-2</v>
      </c>
      <c r="S250" s="180">
        <v>0</v>
      </c>
      <c r="T250" s="181">
        <f>$S$250*$H$250</f>
        <v>0</v>
      </c>
      <c r="AR250" s="99" t="s">
        <v>149</v>
      </c>
      <c r="AT250" s="99" t="s">
        <v>145</v>
      </c>
      <c r="AU250" s="99" t="s">
        <v>79</v>
      </c>
      <c r="AY250" s="102" t="s">
        <v>142</v>
      </c>
      <c r="BE250" s="169">
        <f>IF($N$250="základní",$J$250,0)</f>
        <v>0</v>
      </c>
      <c r="BF250" s="169">
        <f>IF($N$250="snížená",$J$250,0)</f>
        <v>0</v>
      </c>
      <c r="BG250" s="169">
        <f>IF($N$250="zákl. přenesená",$J$250,0)</f>
        <v>0</v>
      </c>
      <c r="BH250" s="169">
        <f>IF($N$250="sníž. přenesená",$J$250,0)</f>
        <v>0</v>
      </c>
      <c r="BI250" s="169">
        <f>IF($N$250="nulová",$J$250,0)</f>
        <v>0</v>
      </c>
      <c r="BJ250" s="99" t="s">
        <v>77</v>
      </c>
      <c r="BK250" s="169">
        <f>ROUND($I$250*$H$250,2)</f>
        <v>0</v>
      </c>
      <c r="BL250" s="99" t="s">
        <v>149</v>
      </c>
      <c r="BM250" s="99" t="s">
        <v>559</v>
      </c>
    </row>
    <row r="251" spans="2:65" s="102" customFormat="1" ht="15.75" customHeight="1" x14ac:dyDescent="0.3">
      <c r="B251" s="103"/>
      <c r="C251" s="162" t="s">
        <v>560</v>
      </c>
      <c r="D251" s="162" t="s">
        <v>145</v>
      </c>
      <c r="E251" s="160" t="s">
        <v>561</v>
      </c>
      <c r="F251" s="161" t="s">
        <v>562</v>
      </c>
      <c r="G251" s="162" t="s">
        <v>293</v>
      </c>
      <c r="H251" s="163">
        <v>3442.386</v>
      </c>
      <c r="I251" s="171"/>
      <c r="J251" s="164">
        <f>ROUND($I$251*$H$251,2)</f>
        <v>0</v>
      </c>
      <c r="K251" s="161" t="s">
        <v>294</v>
      </c>
      <c r="L251" s="103"/>
      <c r="M251" s="165"/>
      <c r="N251" s="179" t="s">
        <v>42</v>
      </c>
      <c r="O251" s="180">
        <v>7.3999999999999996E-2</v>
      </c>
      <c r="P251" s="180">
        <f>$O$251*$H$251</f>
        <v>254.73656399999999</v>
      </c>
      <c r="Q251" s="180">
        <v>2.5999999999999998E-4</v>
      </c>
      <c r="R251" s="180">
        <f>$Q$251*$H$251</f>
        <v>0.89502035999999996</v>
      </c>
      <c r="S251" s="180">
        <v>0</v>
      </c>
      <c r="T251" s="181">
        <f>$S$251*$H$251</f>
        <v>0</v>
      </c>
      <c r="AR251" s="99" t="s">
        <v>149</v>
      </c>
      <c r="AT251" s="99" t="s">
        <v>145</v>
      </c>
      <c r="AU251" s="99" t="s">
        <v>79</v>
      </c>
      <c r="AY251" s="99" t="s">
        <v>142</v>
      </c>
      <c r="BE251" s="169">
        <f>IF($N$251="základní",$J$251,0)</f>
        <v>0</v>
      </c>
      <c r="BF251" s="169">
        <f>IF($N$251="snížená",$J$251,0)</f>
        <v>0</v>
      </c>
      <c r="BG251" s="169">
        <f>IF($N$251="zákl. přenesená",$J$251,0)</f>
        <v>0</v>
      </c>
      <c r="BH251" s="169">
        <f>IF($N$251="sníž. přenesená",$J$251,0)</f>
        <v>0</v>
      </c>
      <c r="BI251" s="169">
        <f>IF($N$251="nulová",$J$251,0)</f>
        <v>0</v>
      </c>
      <c r="BJ251" s="99" t="s">
        <v>77</v>
      </c>
      <c r="BK251" s="169">
        <f>ROUND($I$251*$H$251,2)</f>
        <v>0</v>
      </c>
      <c r="BL251" s="99" t="s">
        <v>149</v>
      </c>
      <c r="BM251" s="99" t="s">
        <v>563</v>
      </c>
    </row>
    <row r="252" spans="2:65" s="102" customFormat="1" ht="15.75" customHeight="1" x14ac:dyDescent="0.3">
      <c r="B252" s="188"/>
      <c r="D252" s="183" t="s">
        <v>156</v>
      </c>
      <c r="E252" s="191"/>
      <c r="F252" s="191" t="s">
        <v>564</v>
      </c>
      <c r="H252" s="192">
        <v>3442.386</v>
      </c>
      <c r="L252" s="188"/>
      <c r="M252" s="193"/>
      <c r="T252" s="194"/>
      <c r="AT252" s="190" t="s">
        <v>156</v>
      </c>
      <c r="AU252" s="190" t="s">
        <v>79</v>
      </c>
      <c r="AV252" s="190" t="s">
        <v>79</v>
      </c>
      <c r="AW252" s="190" t="s">
        <v>121</v>
      </c>
      <c r="AX252" s="190" t="s">
        <v>71</v>
      </c>
      <c r="AY252" s="190" t="s">
        <v>142</v>
      </c>
    </row>
    <row r="253" spans="2:65" s="102" customFormat="1" ht="15.75" customHeight="1" x14ac:dyDescent="0.3">
      <c r="B253" s="195"/>
      <c r="D253" s="189" t="s">
        <v>156</v>
      </c>
      <c r="E253" s="196"/>
      <c r="F253" s="197" t="s">
        <v>167</v>
      </c>
      <c r="H253" s="198">
        <v>3442.386</v>
      </c>
      <c r="L253" s="195"/>
      <c r="M253" s="199"/>
      <c r="T253" s="200"/>
      <c r="AT253" s="196" t="s">
        <v>156</v>
      </c>
      <c r="AU253" s="196" t="s">
        <v>79</v>
      </c>
      <c r="AV253" s="196" t="s">
        <v>149</v>
      </c>
      <c r="AW253" s="196" t="s">
        <v>121</v>
      </c>
      <c r="AX253" s="196" t="s">
        <v>77</v>
      </c>
      <c r="AY253" s="196" t="s">
        <v>142</v>
      </c>
    </row>
    <row r="254" spans="2:65" s="102" customFormat="1" ht="15.75" customHeight="1" x14ac:dyDescent="0.3">
      <c r="B254" s="103"/>
      <c r="C254" s="159" t="s">
        <v>565</v>
      </c>
      <c r="D254" s="159" t="s">
        <v>145</v>
      </c>
      <c r="E254" s="160" t="s">
        <v>566</v>
      </c>
      <c r="F254" s="161" t="s">
        <v>567</v>
      </c>
      <c r="G254" s="162" t="s">
        <v>293</v>
      </c>
      <c r="H254" s="163">
        <v>61.52</v>
      </c>
      <c r="I254" s="171"/>
      <c r="J254" s="164">
        <f>ROUND($I$254*$H$254,2)</f>
        <v>0</v>
      </c>
      <c r="K254" s="161" t="s">
        <v>294</v>
      </c>
      <c r="L254" s="103"/>
      <c r="M254" s="165"/>
      <c r="N254" s="179" t="s">
        <v>42</v>
      </c>
      <c r="O254" s="180">
        <v>0.33</v>
      </c>
      <c r="P254" s="180">
        <f>$O$254*$H$254</f>
        <v>20.301600000000001</v>
      </c>
      <c r="Q254" s="180">
        <v>4.8900000000000002E-3</v>
      </c>
      <c r="R254" s="180">
        <f>$Q$254*$H$254</f>
        <v>0.30083280000000001</v>
      </c>
      <c r="S254" s="180">
        <v>0</v>
      </c>
      <c r="T254" s="181">
        <f>$S$254*$H$254</f>
        <v>0</v>
      </c>
      <c r="AR254" s="99" t="s">
        <v>149</v>
      </c>
      <c r="AT254" s="99" t="s">
        <v>145</v>
      </c>
      <c r="AU254" s="99" t="s">
        <v>79</v>
      </c>
      <c r="AY254" s="102" t="s">
        <v>142</v>
      </c>
      <c r="BE254" s="169">
        <f>IF($N$254="základní",$J$254,0)</f>
        <v>0</v>
      </c>
      <c r="BF254" s="169">
        <f>IF($N$254="snížená",$J$254,0)</f>
        <v>0</v>
      </c>
      <c r="BG254" s="169">
        <f>IF($N$254="zákl. přenesená",$J$254,0)</f>
        <v>0</v>
      </c>
      <c r="BH254" s="169">
        <f>IF($N$254="sníž. přenesená",$J$254,0)</f>
        <v>0</v>
      </c>
      <c r="BI254" s="169">
        <f>IF($N$254="nulová",$J$254,0)</f>
        <v>0</v>
      </c>
      <c r="BJ254" s="99" t="s">
        <v>77</v>
      </c>
      <c r="BK254" s="169">
        <f>ROUND($I$254*$H$254,2)</f>
        <v>0</v>
      </c>
      <c r="BL254" s="99" t="s">
        <v>149</v>
      </c>
      <c r="BM254" s="99" t="s">
        <v>568</v>
      </c>
    </row>
    <row r="255" spans="2:65" s="102" customFormat="1" ht="15.75" customHeight="1" x14ac:dyDescent="0.3">
      <c r="B255" s="182"/>
      <c r="D255" s="183" t="s">
        <v>156</v>
      </c>
      <c r="E255" s="184"/>
      <c r="F255" s="184" t="s">
        <v>549</v>
      </c>
      <c r="H255" s="185"/>
      <c r="L255" s="182"/>
      <c r="M255" s="186"/>
      <c r="T255" s="187"/>
      <c r="AT255" s="185" t="s">
        <v>156</v>
      </c>
      <c r="AU255" s="185" t="s">
        <v>79</v>
      </c>
      <c r="AV255" s="185" t="s">
        <v>77</v>
      </c>
      <c r="AW255" s="185" t="s">
        <v>121</v>
      </c>
      <c r="AX255" s="185" t="s">
        <v>71</v>
      </c>
      <c r="AY255" s="185" t="s">
        <v>142</v>
      </c>
    </row>
    <row r="256" spans="2:65" s="102" customFormat="1" ht="15.75" customHeight="1" x14ac:dyDescent="0.3">
      <c r="B256" s="188"/>
      <c r="D256" s="189" t="s">
        <v>156</v>
      </c>
      <c r="E256" s="190"/>
      <c r="F256" s="191" t="s">
        <v>569</v>
      </c>
      <c r="H256" s="192">
        <v>61.52</v>
      </c>
      <c r="L256" s="188"/>
      <c r="M256" s="193"/>
      <c r="T256" s="194"/>
      <c r="AT256" s="190" t="s">
        <v>156</v>
      </c>
      <c r="AU256" s="190" t="s">
        <v>79</v>
      </c>
      <c r="AV256" s="190" t="s">
        <v>79</v>
      </c>
      <c r="AW256" s="190" t="s">
        <v>121</v>
      </c>
      <c r="AX256" s="190" t="s">
        <v>71</v>
      </c>
      <c r="AY256" s="190" t="s">
        <v>142</v>
      </c>
    </row>
    <row r="257" spans="2:65" s="102" customFormat="1" ht="15.75" customHeight="1" x14ac:dyDescent="0.3">
      <c r="B257" s="195"/>
      <c r="D257" s="189" t="s">
        <v>156</v>
      </c>
      <c r="E257" s="196"/>
      <c r="F257" s="197" t="s">
        <v>167</v>
      </c>
      <c r="H257" s="198">
        <v>61.52</v>
      </c>
      <c r="L257" s="195"/>
      <c r="M257" s="199"/>
      <c r="T257" s="200"/>
      <c r="AT257" s="196" t="s">
        <v>156</v>
      </c>
      <c r="AU257" s="196" t="s">
        <v>79</v>
      </c>
      <c r="AV257" s="196" t="s">
        <v>149</v>
      </c>
      <c r="AW257" s="196" t="s">
        <v>121</v>
      </c>
      <c r="AX257" s="196" t="s">
        <v>77</v>
      </c>
      <c r="AY257" s="196" t="s">
        <v>142</v>
      </c>
    </row>
    <row r="258" spans="2:65" s="102" customFormat="1" ht="15.75" customHeight="1" x14ac:dyDescent="0.3">
      <c r="B258" s="103"/>
      <c r="C258" s="159" t="s">
        <v>570</v>
      </c>
      <c r="D258" s="159" t="s">
        <v>145</v>
      </c>
      <c r="E258" s="160" t="s">
        <v>571</v>
      </c>
      <c r="F258" s="161" t="s">
        <v>572</v>
      </c>
      <c r="G258" s="162" t="s">
        <v>433</v>
      </c>
      <c r="H258" s="163">
        <v>1177.17</v>
      </c>
      <c r="I258" s="171"/>
      <c r="J258" s="164">
        <f>ROUND($I$258*$H$258,2)</f>
        <v>0</v>
      </c>
      <c r="K258" s="161" t="s">
        <v>294</v>
      </c>
      <c r="L258" s="103"/>
      <c r="M258" s="165"/>
      <c r="N258" s="179" t="s">
        <v>42</v>
      </c>
      <c r="O258" s="180">
        <v>0.11</v>
      </c>
      <c r="P258" s="180">
        <f>$O$258*$H$258</f>
        <v>129.48870000000002</v>
      </c>
      <c r="Q258" s="180">
        <v>0</v>
      </c>
      <c r="R258" s="180">
        <f>$Q$258*$H$258</f>
        <v>0</v>
      </c>
      <c r="S258" s="180">
        <v>0</v>
      </c>
      <c r="T258" s="181">
        <f>$S$258*$H$258</f>
        <v>0</v>
      </c>
      <c r="AR258" s="99" t="s">
        <v>149</v>
      </c>
      <c r="AT258" s="99" t="s">
        <v>145</v>
      </c>
      <c r="AU258" s="99" t="s">
        <v>79</v>
      </c>
      <c r="AY258" s="102" t="s">
        <v>142</v>
      </c>
      <c r="BE258" s="169">
        <f>IF($N$258="základní",$J$258,0)</f>
        <v>0</v>
      </c>
      <c r="BF258" s="169">
        <f>IF($N$258="snížená",$J$258,0)</f>
        <v>0</v>
      </c>
      <c r="BG258" s="169">
        <f>IF($N$258="zákl. přenesená",$J$258,0)</f>
        <v>0</v>
      </c>
      <c r="BH258" s="169">
        <f>IF($N$258="sníž. přenesená",$J$258,0)</f>
        <v>0</v>
      </c>
      <c r="BI258" s="169">
        <f>IF($N$258="nulová",$J$258,0)</f>
        <v>0</v>
      </c>
      <c r="BJ258" s="99" t="s">
        <v>77</v>
      </c>
      <c r="BK258" s="169">
        <f>ROUND($I$258*$H$258,2)</f>
        <v>0</v>
      </c>
      <c r="BL258" s="99" t="s">
        <v>149</v>
      </c>
      <c r="BM258" s="99" t="s">
        <v>573</v>
      </c>
    </row>
    <row r="259" spans="2:65" s="102" customFormat="1" ht="15.75" customHeight="1" x14ac:dyDescent="0.3">
      <c r="B259" s="188"/>
      <c r="D259" s="183" t="s">
        <v>156</v>
      </c>
      <c r="E259" s="191"/>
      <c r="F259" s="191" t="s">
        <v>574</v>
      </c>
      <c r="H259" s="192">
        <v>1177.17</v>
      </c>
      <c r="L259" s="188"/>
      <c r="M259" s="193"/>
      <c r="T259" s="194"/>
      <c r="AT259" s="190" t="s">
        <v>156</v>
      </c>
      <c r="AU259" s="190" t="s">
        <v>79</v>
      </c>
      <c r="AV259" s="190" t="s">
        <v>79</v>
      </c>
      <c r="AW259" s="190" t="s">
        <v>121</v>
      </c>
      <c r="AX259" s="190" t="s">
        <v>71</v>
      </c>
      <c r="AY259" s="190" t="s">
        <v>142</v>
      </c>
    </row>
    <row r="260" spans="2:65" s="102" customFormat="1" ht="15.75" customHeight="1" x14ac:dyDescent="0.3">
      <c r="B260" s="195"/>
      <c r="D260" s="189" t="s">
        <v>156</v>
      </c>
      <c r="E260" s="196"/>
      <c r="F260" s="197" t="s">
        <v>167</v>
      </c>
      <c r="H260" s="198">
        <v>1177.17</v>
      </c>
      <c r="L260" s="195"/>
      <c r="M260" s="199"/>
      <c r="T260" s="200"/>
      <c r="AT260" s="196" t="s">
        <v>156</v>
      </c>
      <c r="AU260" s="196" t="s">
        <v>79</v>
      </c>
      <c r="AV260" s="196" t="s">
        <v>149</v>
      </c>
      <c r="AW260" s="196" t="s">
        <v>121</v>
      </c>
      <c r="AX260" s="196" t="s">
        <v>77</v>
      </c>
      <c r="AY260" s="196" t="s">
        <v>142</v>
      </c>
    </row>
    <row r="261" spans="2:65" s="102" customFormat="1" ht="15.75" customHeight="1" x14ac:dyDescent="0.3">
      <c r="B261" s="103"/>
      <c r="C261" s="208" t="s">
        <v>575</v>
      </c>
      <c r="D261" s="208" t="s">
        <v>380</v>
      </c>
      <c r="E261" s="202" t="s">
        <v>576</v>
      </c>
      <c r="F261" s="203" t="s">
        <v>577</v>
      </c>
      <c r="G261" s="201" t="s">
        <v>433</v>
      </c>
      <c r="H261" s="204">
        <v>1294.8869999999999</v>
      </c>
      <c r="I261" s="218"/>
      <c r="J261" s="205">
        <f>ROUND($I$261*$H$261,2)</f>
        <v>0</v>
      </c>
      <c r="K261" s="203" t="s">
        <v>294</v>
      </c>
      <c r="L261" s="206"/>
      <c r="M261" s="203"/>
      <c r="N261" s="207" t="s">
        <v>42</v>
      </c>
      <c r="O261" s="180">
        <v>0</v>
      </c>
      <c r="P261" s="180">
        <f>$O$261*$H$261</f>
        <v>0</v>
      </c>
      <c r="Q261" s="180">
        <v>3.0000000000000001E-5</v>
      </c>
      <c r="R261" s="180">
        <f>$Q$261*$H$261</f>
        <v>3.8846609999999997E-2</v>
      </c>
      <c r="S261" s="180">
        <v>0</v>
      </c>
      <c r="T261" s="181">
        <f>$S$261*$H$261</f>
        <v>0</v>
      </c>
      <c r="AR261" s="99" t="s">
        <v>195</v>
      </c>
      <c r="AT261" s="99" t="s">
        <v>380</v>
      </c>
      <c r="AU261" s="99" t="s">
        <v>79</v>
      </c>
      <c r="AY261" s="102" t="s">
        <v>142</v>
      </c>
      <c r="BE261" s="169">
        <f>IF($N$261="základní",$J$261,0)</f>
        <v>0</v>
      </c>
      <c r="BF261" s="169">
        <f>IF($N$261="snížená",$J$261,0)</f>
        <v>0</v>
      </c>
      <c r="BG261" s="169">
        <f>IF($N$261="zákl. přenesená",$J$261,0)</f>
        <v>0</v>
      </c>
      <c r="BH261" s="169">
        <f>IF($N$261="sníž. přenesená",$J$261,0)</f>
        <v>0</v>
      </c>
      <c r="BI261" s="169">
        <f>IF($N$261="nulová",$J$261,0)</f>
        <v>0</v>
      </c>
      <c r="BJ261" s="99" t="s">
        <v>77</v>
      </c>
      <c r="BK261" s="169">
        <f>ROUND($I$261*$H$261,2)</f>
        <v>0</v>
      </c>
      <c r="BL261" s="99" t="s">
        <v>149</v>
      </c>
      <c r="BM261" s="99" t="s">
        <v>578</v>
      </c>
    </row>
    <row r="262" spans="2:65" s="102" customFormat="1" ht="15.75" customHeight="1" x14ac:dyDescent="0.3">
      <c r="B262" s="188"/>
      <c r="D262" s="189" t="s">
        <v>156</v>
      </c>
      <c r="F262" s="191" t="s">
        <v>579</v>
      </c>
      <c r="H262" s="192">
        <v>1294.8869999999999</v>
      </c>
      <c r="L262" s="188"/>
      <c r="M262" s="193"/>
      <c r="T262" s="194"/>
      <c r="AT262" s="190" t="s">
        <v>156</v>
      </c>
      <c r="AU262" s="190" t="s">
        <v>79</v>
      </c>
      <c r="AV262" s="190" t="s">
        <v>79</v>
      </c>
      <c r="AW262" s="190" t="s">
        <v>71</v>
      </c>
      <c r="AX262" s="190" t="s">
        <v>77</v>
      </c>
      <c r="AY262" s="190" t="s">
        <v>142</v>
      </c>
    </row>
    <row r="263" spans="2:65" s="102" customFormat="1" ht="15.75" customHeight="1" x14ac:dyDescent="0.3">
      <c r="B263" s="103"/>
      <c r="C263" s="159" t="s">
        <v>580</v>
      </c>
      <c r="D263" s="159" t="s">
        <v>145</v>
      </c>
      <c r="E263" s="160" t="s">
        <v>581</v>
      </c>
      <c r="F263" s="161" t="s">
        <v>582</v>
      </c>
      <c r="G263" s="162" t="s">
        <v>433</v>
      </c>
      <c r="H263" s="163">
        <v>1177.17</v>
      </c>
      <c r="I263" s="171"/>
      <c r="J263" s="164">
        <f>ROUND($I$263*$H$263,2)</f>
        <v>0</v>
      </c>
      <c r="K263" s="161" t="s">
        <v>294</v>
      </c>
      <c r="L263" s="103"/>
      <c r="M263" s="165"/>
      <c r="N263" s="179" t="s">
        <v>42</v>
      </c>
      <c r="O263" s="180">
        <v>9.6000000000000002E-2</v>
      </c>
      <c r="P263" s="180">
        <f>$O$263*$H$263</f>
        <v>113.00832000000001</v>
      </c>
      <c r="Q263" s="180">
        <v>0</v>
      </c>
      <c r="R263" s="180">
        <f>$Q$263*$H$263</f>
        <v>0</v>
      </c>
      <c r="S263" s="180">
        <v>0</v>
      </c>
      <c r="T263" s="181">
        <f>$S$263*$H$263</f>
        <v>0</v>
      </c>
      <c r="AR263" s="99" t="s">
        <v>149</v>
      </c>
      <c r="AT263" s="99" t="s">
        <v>145</v>
      </c>
      <c r="AU263" s="99" t="s">
        <v>79</v>
      </c>
      <c r="AY263" s="102" t="s">
        <v>142</v>
      </c>
      <c r="BE263" s="169">
        <f>IF($N$263="základní",$J$263,0)</f>
        <v>0</v>
      </c>
      <c r="BF263" s="169">
        <f>IF($N$263="snížená",$J$263,0)</f>
        <v>0</v>
      </c>
      <c r="BG263" s="169">
        <f>IF($N$263="zákl. přenesená",$J$263,0)</f>
        <v>0</v>
      </c>
      <c r="BH263" s="169">
        <f>IF($N$263="sníž. přenesená",$J$263,0)</f>
        <v>0</v>
      </c>
      <c r="BI263" s="169">
        <f>IF($N$263="nulová",$J$263,0)</f>
        <v>0</v>
      </c>
      <c r="BJ263" s="99" t="s">
        <v>77</v>
      </c>
      <c r="BK263" s="169">
        <f>ROUND($I$263*$H$263,2)</f>
        <v>0</v>
      </c>
      <c r="BL263" s="99" t="s">
        <v>149</v>
      </c>
      <c r="BM263" s="99" t="s">
        <v>583</v>
      </c>
    </row>
    <row r="264" spans="2:65" s="102" customFormat="1" ht="15.75" customHeight="1" x14ac:dyDescent="0.3">
      <c r="B264" s="188"/>
      <c r="D264" s="183" t="s">
        <v>156</v>
      </c>
      <c r="E264" s="191"/>
      <c r="F264" s="191" t="s">
        <v>574</v>
      </c>
      <c r="H264" s="192">
        <v>1177.17</v>
      </c>
      <c r="L264" s="188"/>
      <c r="M264" s="193"/>
      <c r="T264" s="194"/>
      <c r="AT264" s="190" t="s">
        <v>156</v>
      </c>
      <c r="AU264" s="190" t="s">
        <v>79</v>
      </c>
      <c r="AV264" s="190" t="s">
        <v>79</v>
      </c>
      <c r="AW264" s="190" t="s">
        <v>121</v>
      </c>
      <c r="AX264" s="190" t="s">
        <v>71</v>
      </c>
      <c r="AY264" s="190" t="s">
        <v>142</v>
      </c>
    </row>
    <row r="265" spans="2:65" s="102" customFormat="1" ht="15.75" customHeight="1" x14ac:dyDescent="0.3">
      <c r="B265" s="195"/>
      <c r="D265" s="189" t="s">
        <v>156</v>
      </c>
      <c r="E265" s="196"/>
      <c r="F265" s="197" t="s">
        <v>167</v>
      </c>
      <c r="H265" s="198">
        <v>1177.17</v>
      </c>
      <c r="L265" s="195"/>
      <c r="M265" s="199"/>
      <c r="T265" s="200"/>
      <c r="AT265" s="196" t="s">
        <v>156</v>
      </c>
      <c r="AU265" s="196" t="s">
        <v>79</v>
      </c>
      <c r="AV265" s="196" t="s">
        <v>149</v>
      </c>
      <c r="AW265" s="196" t="s">
        <v>121</v>
      </c>
      <c r="AX265" s="196" t="s">
        <v>77</v>
      </c>
      <c r="AY265" s="196" t="s">
        <v>142</v>
      </c>
    </row>
    <row r="266" spans="2:65" s="102" customFormat="1" ht="15.75" customHeight="1" x14ac:dyDescent="0.3">
      <c r="B266" s="103"/>
      <c r="C266" s="208" t="s">
        <v>584</v>
      </c>
      <c r="D266" s="208" t="s">
        <v>380</v>
      </c>
      <c r="E266" s="202" t="s">
        <v>585</v>
      </c>
      <c r="F266" s="203" t="s">
        <v>586</v>
      </c>
      <c r="G266" s="201" t="s">
        <v>433</v>
      </c>
      <c r="H266" s="204">
        <v>1294.8869999999999</v>
      </c>
      <c r="I266" s="218"/>
      <c r="J266" s="205">
        <f>ROUND($I$266*$H$266,2)</f>
        <v>0</v>
      </c>
      <c r="K266" s="203" t="s">
        <v>294</v>
      </c>
      <c r="L266" s="206"/>
      <c r="M266" s="203"/>
      <c r="N266" s="207" t="s">
        <v>42</v>
      </c>
      <c r="O266" s="180">
        <v>0</v>
      </c>
      <c r="P266" s="180">
        <f>$O$266*$H$266</f>
        <v>0</v>
      </c>
      <c r="Q266" s="180">
        <v>4.0000000000000003E-5</v>
      </c>
      <c r="R266" s="180">
        <f>$Q$266*$H$266</f>
        <v>5.1795480000000005E-2</v>
      </c>
      <c r="S266" s="180">
        <v>0</v>
      </c>
      <c r="T266" s="181">
        <f>$S$266*$H$266</f>
        <v>0</v>
      </c>
      <c r="AR266" s="99" t="s">
        <v>195</v>
      </c>
      <c r="AT266" s="99" t="s">
        <v>380</v>
      </c>
      <c r="AU266" s="99" t="s">
        <v>79</v>
      </c>
      <c r="AY266" s="102" t="s">
        <v>142</v>
      </c>
      <c r="BE266" s="169">
        <f>IF($N$266="základní",$J$266,0)</f>
        <v>0</v>
      </c>
      <c r="BF266" s="169">
        <f>IF($N$266="snížená",$J$266,0)</f>
        <v>0</v>
      </c>
      <c r="BG266" s="169">
        <f>IF($N$266="zákl. přenesená",$J$266,0)</f>
        <v>0</v>
      </c>
      <c r="BH266" s="169">
        <f>IF($N$266="sníž. přenesená",$J$266,0)</f>
        <v>0</v>
      </c>
      <c r="BI266" s="169">
        <f>IF($N$266="nulová",$J$266,0)</f>
        <v>0</v>
      </c>
      <c r="BJ266" s="99" t="s">
        <v>77</v>
      </c>
      <c r="BK266" s="169">
        <f>ROUND($I$266*$H$266,2)</f>
        <v>0</v>
      </c>
      <c r="BL266" s="99" t="s">
        <v>149</v>
      </c>
      <c r="BM266" s="99" t="s">
        <v>587</v>
      </c>
    </row>
    <row r="267" spans="2:65" s="102" customFormat="1" ht="30.75" customHeight="1" x14ac:dyDescent="0.3">
      <c r="B267" s="103"/>
      <c r="D267" s="183" t="s">
        <v>151</v>
      </c>
      <c r="F267" s="209" t="s">
        <v>588</v>
      </c>
      <c r="L267" s="103"/>
      <c r="M267" s="210"/>
      <c r="T267" s="211"/>
      <c r="AT267" s="102" t="s">
        <v>151</v>
      </c>
      <c r="AU267" s="102" t="s">
        <v>79</v>
      </c>
    </row>
    <row r="268" spans="2:65" s="102" customFormat="1" ht="15.75" customHeight="1" x14ac:dyDescent="0.3">
      <c r="B268" s="188"/>
      <c r="D268" s="189" t="s">
        <v>156</v>
      </c>
      <c r="F268" s="191" t="s">
        <v>579</v>
      </c>
      <c r="H268" s="192">
        <v>1294.8869999999999</v>
      </c>
      <c r="L268" s="188"/>
      <c r="M268" s="193"/>
      <c r="T268" s="194"/>
      <c r="AT268" s="190" t="s">
        <v>156</v>
      </c>
      <c r="AU268" s="190" t="s">
        <v>79</v>
      </c>
      <c r="AV268" s="190" t="s">
        <v>79</v>
      </c>
      <c r="AW268" s="190" t="s">
        <v>71</v>
      </c>
      <c r="AX268" s="190" t="s">
        <v>77</v>
      </c>
      <c r="AY268" s="190" t="s">
        <v>142</v>
      </c>
    </row>
    <row r="269" spans="2:65" s="102" customFormat="1" ht="15.75" customHeight="1" x14ac:dyDescent="0.3">
      <c r="B269" s="103"/>
      <c r="C269" s="159" t="s">
        <v>589</v>
      </c>
      <c r="D269" s="159" t="s">
        <v>145</v>
      </c>
      <c r="E269" s="160" t="s">
        <v>590</v>
      </c>
      <c r="F269" s="161" t="s">
        <v>591</v>
      </c>
      <c r="G269" s="162" t="s">
        <v>293</v>
      </c>
      <c r="H269" s="163">
        <v>0.6</v>
      </c>
      <c r="I269" s="171"/>
      <c r="J269" s="164">
        <f>ROUND($I$269*$H$269,2)</f>
        <v>0</v>
      </c>
      <c r="K269" s="161" t="s">
        <v>294</v>
      </c>
      <c r="L269" s="103"/>
      <c r="M269" s="165"/>
      <c r="N269" s="179" t="s">
        <v>42</v>
      </c>
      <c r="O269" s="180">
        <v>1.02</v>
      </c>
      <c r="P269" s="180">
        <f>$O$269*$H$269</f>
        <v>0.61199999999999999</v>
      </c>
      <c r="Q269" s="180">
        <v>8.2500000000000004E-3</v>
      </c>
      <c r="R269" s="180">
        <f>$Q$269*$H$269</f>
        <v>4.9500000000000004E-3</v>
      </c>
      <c r="S269" s="180">
        <v>0</v>
      </c>
      <c r="T269" s="181">
        <f>$S$269*$H$269</f>
        <v>0</v>
      </c>
      <c r="AR269" s="99" t="s">
        <v>149</v>
      </c>
      <c r="AT269" s="99" t="s">
        <v>145</v>
      </c>
      <c r="AU269" s="99" t="s">
        <v>79</v>
      </c>
      <c r="AY269" s="102" t="s">
        <v>142</v>
      </c>
      <c r="BE269" s="169">
        <f>IF($N$269="základní",$J$269,0)</f>
        <v>0</v>
      </c>
      <c r="BF269" s="169">
        <f>IF($N$269="snížená",$J$269,0)</f>
        <v>0</v>
      </c>
      <c r="BG269" s="169">
        <f>IF($N$269="zákl. přenesená",$J$269,0)</f>
        <v>0</v>
      </c>
      <c r="BH269" s="169">
        <f>IF($N$269="sníž. přenesená",$J$269,0)</f>
        <v>0</v>
      </c>
      <c r="BI269" s="169">
        <f>IF($N$269="nulová",$J$269,0)</f>
        <v>0</v>
      </c>
      <c r="BJ269" s="99" t="s">
        <v>77</v>
      </c>
      <c r="BK269" s="169">
        <f>ROUND($I$269*$H$269,2)</f>
        <v>0</v>
      </c>
      <c r="BL269" s="99" t="s">
        <v>149</v>
      </c>
      <c r="BM269" s="99" t="s">
        <v>592</v>
      </c>
    </row>
    <row r="270" spans="2:65" s="102" customFormat="1" ht="15.75" customHeight="1" x14ac:dyDescent="0.3">
      <c r="B270" s="182"/>
      <c r="D270" s="183" t="s">
        <v>156</v>
      </c>
      <c r="E270" s="184"/>
      <c r="F270" s="184" t="s">
        <v>549</v>
      </c>
      <c r="H270" s="185"/>
      <c r="L270" s="182"/>
      <c r="M270" s="186"/>
      <c r="T270" s="187"/>
      <c r="AT270" s="185" t="s">
        <v>156</v>
      </c>
      <c r="AU270" s="185" t="s">
        <v>79</v>
      </c>
      <c r="AV270" s="185" t="s">
        <v>77</v>
      </c>
      <c r="AW270" s="185" t="s">
        <v>121</v>
      </c>
      <c r="AX270" s="185" t="s">
        <v>71</v>
      </c>
      <c r="AY270" s="185" t="s">
        <v>142</v>
      </c>
    </row>
    <row r="271" spans="2:65" s="102" customFormat="1" ht="15.75" customHeight="1" x14ac:dyDescent="0.3">
      <c r="B271" s="188"/>
      <c r="D271" s="189" t="s">
        <v>156</v>
      </c>
      <c r="E271" s="190"/>
      <c r="F271" s="191" t="s">
        <v>593</v>
      </c>
      <c r="H271" s="192">
        <v>0.6</v>
      </c>
      <c r="L271" s="188"/>
      <c r="M271" s="193"/>
      <c r="T271" s="194"/>
      <c r="AT271" s="190" t="s">
        <v>156</v>
      </c>
      <c r="AU271" s="190" t="s">
        <v>79</v>
      </c>
      <c r="AV271" s="190" t="s">
        <v>79</v>
      </c>
      <c r="AW271" s="190" t="s">
        <v>121</v>
      </c>
      <c r="AX271" s="190" t="s">
        <v>71</v>
      </c>
      <c r="AY271" s="190" t="s">
        <v>142</v>
      </c>
    </row>
    <row r="272" spans="2:65" s="102" customFormat="1" ht="15.75" customHeight="1" x14ac:dyDescent="0.3">
      <c r="B272" s="195"/>
      <c r="D272" s="189" t="s">
        <v>156</v>
      </c>
      <c r="E272" s="196"/>
      <c r="F272" s="197" t="s">
        <v>167</v>
      </c>
      <c r="H272" s="198">
        <v>0.6</v>
      </c>
      <c r="L272" s="195"/>
      <c r="M272" s="199"/>
      <c r="T272" s="200"/>
      <c r="AT272" s="196" t="s">
        <v>156</v>
      </c>
      <c r="AU272" s="196" t="s">
        <v>79</v>
      </c>
      <c r="AV272" s="196" t="s">
        <v>149</v>
      </c>
      <c r="AW272" s="196" t="s">
        <v>121</v>
      </c>
      <c r="AX272" s="196" t="s">
        <v>77</v>
      </c>
      <c r="AY272" s="196" t="s">
        <v>142</v>
      </c>
    </row>
    <row r="273" spans="2:65" s="102" customFormat="1" ht="15.75" customHeight="1" x14ac:dyDescent="0.3">
      <c r="B273" s="103"/>
      <c r="C273" s="208" t="s">
        <v>594</v>
      </c>
      <c r="D273" s="208" t="s">
        <v>380</v>
      </c>
      <c r="E273" s="202" t="s">
        <v>595</v>
      </c>
      <c r="F273" s="203" t="s">
        <v>596</v>
      </c>
      <c r="G273" s="201" t="s">
        <v>293</v>
      </c>
      <c r="H273" s="204">
        <v>0.63</v>
      </c>
      <c r="I273" s="218"/>
      <c r="J273" s="205">
        <f>ROUND($I$273*$H$273,2)</f>
        <v>0</v>
      </c>
      <c r="K273" s="203" t="s">
        <v>294</v>
      </c>
      <c r="L273" s="206"/>
      <c r="M273" s="203"/>
      <c r="N273" s="207" t="s">
        <v>42</v>
      </c>
      <c r="O273" s="180">
        <v>0</v>
      </c>
      <c r="P273" s="180">
        <f>$O$273*$H$273</f>
        <v>0</v>
      </c>
      <c r="Q273" s="180">
        <v>2.8E-3</v>
      </c>
      <c r="R273" s="180">
        <f>$Q$273*$H$273</f>
        <v>1.7639999999999999E-3</v>
      </c>
      <c r="S273" s="180">
        <v>0</v>
      </c>
      <c r="T273" s="181">
        <f>$S$273*$H$273</f>
        <v>0</v>
      </c>
      <c r="AR273" s="99" t="s">
        <v>195</v>
      </c>
      <c r="AT273" s="99" t="s">
        <v>380</v>
      </c>
      <c r="AU273" s="99" t="s">
        <v>79</v>
      </c>
      <c r="AY273" s="102" t="s">
        <v>142</v>
      </c>
      <c r="BE273" s="169">
        <f>IF($N$273="základní",$J$273,0)</f>
        <v>0</v>
      </c>
      <c r="BF273" s="169">
        <f>IF($N$273="snížená",$J$273,0)</f>
        <v>0</v>
      </c>
      <c r="BG273" s="169">
        <f>IF($N$273="zákl. přenesená",$J$273,0)</f>
        <v>0</v>
      </c>
      <c r="BH273" s="169">
        <f>IF($N$273="sníž. přenesená",$J$273,0)</f>
        <v>0</v>
      </c>
      <c r="BI273" s="169">
        <f>IF($N$273="nulová",$J$273,0)</f>
        <v>0</v>
      </c>
      <c r="BJ273" s="99" t="s">
        <v>77</v>
      </c>
      <c r="BK273" s="169">
        <f>ROUND($I$273*$H$273,2)</f>
        <v>0</v>
      </c>
      <c r="BL273" s="99" t="s">
        <v>149</v>
      </c>
      <c r="BM273" s="99" t="s">
        <v>597</v>
      </c>
    </row>
    <row r="274" spans="2:65" s="102" customFormat="1" ht="30.75" customHeight="1" x14ac:dyDescent="0.3">
      <c r="B274" s="103"/>
      <c r="D274" s="183" t="s">
        <v>151</v>
      </c>
      <c r="F274" s="209" t="s">
        <v>598</v>
      </c>
      <c r="L274" s="103"/>
      <c r="M274" s="210"/>
      <c r="T274" s="211"/>
      <c r="AT274" s="102" t="s">
        <v>151</v>
      </c>
      <c r="AU274" s="102" t="s">
        <v>79</v>
      </c>
    </row>
    <row r="275" spans="2:65" s="102" customFormat="1" ht="15.75" customHeight="1" x14ac:dyDescent="0.3">
      <c r="B275" s="188"/>
      <c r="D275" s="189" t="s">
        <v>156</v>
      </c>
      <c r="F275" s="191" t="s">
        <v>599</v>
      </c>
      <c r="H275" s="192">
        <v>0.63</v>
      </c>
      <c r="L275" s="188"/>
      <c r="M275" s="193"/>
      <c r="T275" s="194"/>
      <c r="AT275" s="190" t="s">
        <v>156</v>
      </c>
      <c r="AU275" s="190" t="s">
        <v>79</v>
      </c>
      <c r="AV275" s="190" t="s">
        <v>79</v>
      </c>
      <c r="AW275" s="190" t="s">
        <v>71</v>
      </c>
      <c r="AX275" s="190" t="s">
        <v>77</v>
      </c>
      <c r="AY275" s="190" t="s">
        <v>142</v>
      </c>
    </row>
    <row r="276" spans="2:65" s="102" customFormat="1" ht="15.75" customHeight="1" x14ac:dyDescent="0.3">
      <c r="B276" s="103"/>
      <c r="C276" s="159" t="s">
        <v>600</v>
      </c>
      <c r="D276" s="159" t="s">
        <v>145</v>
      </c>
      <c r="E276" s="160" t="s">
        <v>601</v>
      </c>
      <c r="F276" s="161" t="s">
        <v>602</v>
      </c>
      <c r="G276" s="162" t="s">
        <v>293</v>
      </c>
      <c r="H276" s="163">
        <v>39.630000000000003</v>
      </c>
      <c r="I276" s="171"/>
      <c r="J276" s="164">
        <f>ROUND($I$276*$H$276,2)</f>
        <v>0</v>
      </c>
      <c r="K276" s="161" t="s">
        <v>294</v>
      </c>
      <c r="L276" s="103"/>
      <c r="M276" s="165"/>
      <c r="N276" s="179" t="s">
        <v>42</v>
      </c>
      <c r="O276" s="180">
        <v>1.04</v>
      </c>
      <c r="P276" s="180">
        <f>$O$276*$H$276</f>
        <v>41.215200000000003</v>
      </c>
      <c r="Q276" s="180">
        <v>8.3199999999999993E-3</v>
      </c>
      <c r="R276" s="180">
        <f>$Q$276*$H$276</f>
        <v>0.3297216</v>
      </c>
      <c r="S276" s="180">
        <v>0</v>
      </c>
      <c r="T276" s="181">
        <f>$S$276*$H$276</f>
        <v>0</v>
      </c>
      <c r="AR276" s="99" t="s">
        <v>149</v>
      </c>
      <c r="AT276" s="99" t="s">
        <v>145</v>
      </c>
      <c r="AU276" s="99" t="s">
        <v>79</v>
      </c>
      <c r="AY276" s="102" t="s">
        <v>142</v>
      </c>
      <c r="BE276" s="169">
        <f>IF($N$276="základní",$J$276,0)</f>
        <v>0</v>
      </c>
      <c r="BF276" s="169">
        <f>IF($N$276="snížená",$J$276,0)</f>
        <v>0</v>
      </c>
      <c r="BG276" s="169">
        <f>IF($N$276="zákl. přenesená",$J$276,0)</f>
        <v>0</v>
      </c>
      <c r="BH276" s="169">
        <f>IF($N$276="sníž. přenesená",$J$276,0)</f>
        <v>0</v>
      </c>
      <c r="BI276" s="169">
        <f>IF($N$276="nulová",$J$276,0)</f>
        <v>0</v>
      </c>
      <c r="BJ276" s="99" t="s">
        <v>77</v>
      </c>
      <c r="BK276" s="169">
        <f>ROUND($I$276*$H$276,2)</f>
        <v>0</v>
      </c>
      <c r="BL276" s="99" t="s">
        <v>149</v>
      </c>
      <c r="BM276" s="99" t="s">
        <v>603</v>
      </c>
    </row>
    <row r="277" spans="2:65" s="102" customFormat="1" ht="15.75" customHeight="1" x14ac:dyDescent="0.3">
      <c r="B277" s="182"/>
      <c r="D277" s="183" t="s">
        <v>156</v>
      </c>
      <c r="E277" s="184"/>
      <c r="F277" s="184" t="s">
        <v>549</v>
      </c>
      <c r="H277" s="185"/>
      <c r="L277" s="182"/>
      <c r="M277" s="186"/>
      <c r="T277" s="187"/>
      <c r="AT277" s="185" t="s">
        <v>156</v>
      </c>
      <c r="AU277" s="185" t="s">
        <v>79</v>
      </c>
      <c r="AV277" s="185" t="s">
        <v>77</v>
      </c>
      <c r="AW277" s="185" t="s">
        <v>121</v>
      </c>
      <c r="AX277" s="185" t="s">
        <v>71</v>
      </c>
      <c r="AY277" s="185" t="s">
        <v>142</v>
      </c>
    </row>
    <row r="278" spans="2:65" s="102" customFormat="1" ht="15.75" customHeight="1" x14ac:dyDescent="0.3">
      <c r="B278" s="188"/>
      <c r="D278" s="189" t="s">
        <v>156</v>
      </c>
      <c r="E278" s="190"/>
      <c r="F278" s="191" t="s">
        <v>604</v>
      </c>
      <c r="H278" s="192">
        <v>39.630000000000003</v>
      </c>
      <c r="L278" s="188"/>
      <c r="M278" s="193"/>
      <c r="T278" s="194"/>
      <c r="AT278" s="190" t="s">
        <v>156</v>
      </c>
      <c r="AU278" s="190" t="s">
        <v>79</v>
      </c>
      <c r="AV278" s="190" t="s">
        <v>79</v>
      </c>
      <c r="AW278" s="190" t="s">
        <v>121</v>
      </c>
      <c r="AX278" s="190" t="s">
        <v>71</v>
      </c>
      <c r="AY278" s="190" t="s">
        <v>142</v>
      </c>
    </row>
    <row r="279" spans="2:65" s="102" customFormat="1" ht="15.75" customHeight="1" x14ac:dyDescent="0.3">
      <c r="B279" s="195"/>
      <c r="D279" s="189" t="s">
        <v>156</v>
      </c>
      <c r="E279" s="196"/>
      <c r="F279" s="197" t="s">
        <v>167</v>
      </c>
      <c r="H279" s="198">
        <v>39.630000000000003</v>
      </c>
      <c r="L279" s="195"/>
      <c r="M279" s="199"/>
      <c r="T279" s="200"/>
      <c r="AT279" s="196" t="s">
        <v>156</v>
      </c>
      <c r="AU279" s="196" t="s">
        <v>79</v>
      </c>
      <c r="AV279" s="196" t="s">
        <v>149</v>
      </c>
      <c r="AW279" s="196" t="s">
        <v>121</v>
      </c>
      <c r="AX279" s="196" t="s">
        <v>77</v>
      </c>
      <c r="AY279" s="196" t="s">
        <v>142</v>
      </c>
    </row>
    <row r="280" spans="2:65" s="102" customFormat="1" ht="15.75" customHeight="1" x14ac:dyDescent="0.3">
      <c r="B280" s="103"/>
      <c r="C280" s="208" t="s">
        <v>605</v>
      </c>
      <c r="D280" s="208" t="s">
        <v>380</v>
      </c>
      <c r="E280" s="202" t="s">
        <v>606</v>
      </c>
      <c r="F280" s="203" t="s">
        <v>607</v>
      </c>
      <c r="G280" s="201" t="s">
        <v>293</v>
      </c>
      <c r="H280" s="204">
        <v>41.612000000000002</v>
      </c>
      <c r="I280" s="218"/>
      <c r="J280" s="205">
        <f>ROUND($I$280*$H$280,2)</f>
        <v>0</v>
      </c>
      <c r="K280" s="203" t="s">
        <v>294</v>
      </c>
      <c r="L280" s="206"/>
      <c r="M280" s="203"/>
      <c r="N280" s="207" t="s">
        <v>42</v>
      </c>
      <c r="O280" s="180">
        <v>0</v>
      </c>
      <c r="P280" s="180">
        <f>$O$280*$H$280</f>
        <v>0</v>
      </c>
      <c r="Q280" s="180">
        <v>4.1999999999999997E-3</v>
      </c>
      <c r="R280" s="180">
        <f>$Q$280*$H$280</f>
        <v>0.17477039999999999</v>
      </c>
      <c r="S280" s="180">
        <v>0</v>
      </c>
      <c r="T280" s="181">
        <f>$S$280*$H$280</f>
        <v>0</v>
      </c>
      <c r="AR280" s="99" t="s">
        <v>195</v>
      </c>
      <c r="AT280" s="99" t="s">
        <v>380</v>
      </c>
      <c r="AU280" s="99" t="s">
        <v>79</v>
      </c>
      <c r="AY280" s="102" t="s">
        <v>142</v>
      </c>
      <c r="BE280" s="169">
        <f>IF($N$280="základní",$J$280,0)</f>
        <v>0</v>
      </c>
      <c r="BF280" s="169">
        <f>IF($N$280="snížená",$J$280,0)</f>
        <v>0</v>
      </c>
      <c r="BG280" s="169">
        <f>IF($N$280="zákl. přenesená",$J$280,0)</f>
        <v>0</v>
      </c>
      <c r="BH280" s="169">
        <f>IF($N$280="sníž. přenesená",$J$280,0)</f>
        <v>0</v>
      </c>
      <c r="BI280" s="169">
        <f>IF($N$280="nulová",$J$280,0)</f>
        <v>0</v>
      </c>
      <c r="BJ280" s="99" t="s">
        <v>77</v>
      </c>
      <c r="BK280" s="169">
        <f>ROUND($I$280*$H$280,2)</f>
        <v>0</v>
      </c>
      <c r="BL280" s="99" t="s">
        <v>149</v>
      </c>
      <c r="BM280" s="99" t="s">
        <v>608</v>
      </c>
    </row>
    <row r="281" spans="2:65" s="102" customFormat="1" ht="30.75" customHeight="1" x14ac:dyDescent="0.3">
      <c r="B281" s="103"/>
      <c r="D281" s="183" t="s">
        <v>151</v>
      </c>
      <c r="F281" s="209" t="s">
        <v>598</v>
      </c>
      <c r="L281" s="103"/>
      <c r="M281" s="210"/>
      <c r="T281" s="211"/>
      <c r="AT281" s="102" t="s">
        <v>151</v>
      </c>
      <c r="AU281" s="102" t="s">
        <v>79</v>
      </c>
    </row>
    <row r="282" spans="2:65" s="102" customFormat="1" ht="15.75" customHeight="1" x14ac:dyDescent="0.3">
      <c r="B282" s="188"/>
      <c r="D282" s="189" t="s">
        <v>156</v>
      </c>
      <c r="F282" s="191" t="s">
        <v>609</v>
      </c>
      <c r="H282" s="192">
        <v>41.612000000000002</v>
      </c>
      <c r="L282" s="188"/>
      <c r="M282" s="193"/>
      <c r="T282" s="194"/>
      <c r="AT282" s="190" t="s">
        <v>156</v>
      </c>
      <c r="AU282" s="190" t="s">
        <v>79</v>
      </c>
      <c r="AV282" s="190" t="s">
        <v>79</v>
      </c>
      <c r="AW282" s="190" t="s">
        <v>71</v>
      </c>
      <c r="AX282" s="190" t="s">
        <v>77</v>
      </c>
      <c r="AY282" s="190" t="s">
        <v>142</v>
      </c>
    </row>
    <row r="283" spans="2:65" s="102" customFormat="1" ht="15.75" customHeight="1" x14ac:dyDescent="0.3">
      <c r="B283" s="103"/>
      <c r="C283" s="159" t="s">
        <v>610</v>
      </c>
      <c r="D283" s="159" t="s">
        <v>145</v>
      </c>
      <c r="E283" s="160" t="s">
        <v>611</v>
      </c>
      <c r="F283" s="161" t="s">
        <v>612</v>
      </c>
      <c r="G283" s="162" t="s">
        <v>293</v>
      </c>
      <c r="H283" s="163">
        <v>35.020000000000003</v>
      </c>
      <c r="I283" s="171"/>
      <c r="J283" s="164">
        <f>ROUND($I$283*$H$283,2)</f>
        <v>0</v>
      </c>
      <c r="K283" s="161" t="s">
        <v>294</v>
      </c>
      <c r="L283" s="103"/>
      <c r="M283" s="165"/>
      <c r="N283" s="179" t="s">
        <v>42</v>
      </c>
      <c r="O283" s="180">
        <v>1.06</v>
      </c>
      <c r="P283" s="180">
        <f>$O$283*$H$283</f>
        <v>37.121200000000002</v>
      </c>
      <c r="Q283" s="180">
        <v>1.1310000000000001E-2</v>
      </c>
      <c r="R283" s="180">
        <f>$Q$283*$H$283</f>
        <v>0.39607620000000004</v>
      </c>
      <c r="S283" s="180">
        <v>0</v>
      </c>
      <c r="T283" s="181">
        <f>$S$283*$H$283</f>
        <v>0</v>
      </c>
      <c r="AR283" s="99" t="s">
        <v>149</v>
      </c>
      <c r="AT283" s="99" t="s">
        <v>145</v>
      </c>
      <c r="AU283" s="99" t="s">
        <v>79</v>
      </c>
      <c r="AY283" s="102" t="s">
        <v>142</v>
      </c>
      <c r="BE283" s="169">
        <f>IF($N$283="základní",$J$283,0)</f>
        <v>0</v>
      </c>
      <c r="BF283" s="169">
        <f>IF($N$283="snížená",$J$283,0)</f>
        <v>0</v>
      </c>
      <c r="BG283" s="169">
        <f>IF($N$283="zákl. přenesená",$J$283,0)</f>
        <v>0</v>
      </c>
      <c r="BH283" s="169">
        <f>IF($N$283="sníž. přenesená",$J$283,0)</f>
        <v>0</v>
      </c>
      <c r="BI283" s="169">
        <f>IF($N$283="nulová",$J$283,0)</f>
        <v>0</v>
      </c>
      <c r="BJ283" s="99" t="s">
        <v>77</v>
      </c>
      <c r="BK283" s="169">
        <f>ROUND($I$283*$H$283,2)</f>
        <v>0</v>
      </c>
      <c r="BL283" s="99" t="s">
        <v>149</v>
      </c>
      <c r="BM283" s="99" t="s">
        <v>613</v>
      </c>
    </row>
    <row r="284" spans="2:65" s="102" customFormat="1" ht="15.75" customHeight="1" x14ac:dyDescent="0.3">
      <c r="B284" s="182"/>
      <c r="D284" s="183" t="s">
        <v>156</v>
      </c>
      <c r="E284" s="184"/>
      <c r="F284" s="184" t="s">
        <v>549</v>
      </c>
      <c r="H284" s="185"/>
      <c r="L284" s="182"/>
      <c r="M284" s="186"/>
      <c r="T284" s="187"/>
      <c r="AT284" s="185" t="s">
        <v>156</v>
      </c>
      <c r="AU284" s="185" t="s">
        <v>79</v>
      </c>
      <c r="AV284" s="185" t="s">
        <v>77</v>
      </c>
      <c r="AW284" s="185" t="s">
        <v>121</v>
      </c>
      <c r="AX284" s="185" t="s">
        <v>71</v>
      </c>
      <c r="AY284" s="185" t="s">
        <v>142</v>
      </c>
    </row>
    <row r="285" spans="2:65" s="102" customFormat="1" ht="15.75" customHeight="1" x14ac:dyDescent="0.3">
      <c r="B285" s="188"/>
      <c r="D285" s="189" t="s">
        <v>156</v>
      </c>
      <c r="E285" s="190"/>
      <c r="F285" s="191" t="s">
        <v>614</v>
      </c>
      <c r="H285" s="192">
        <v>35.020000000000003</v>
      </c>
      <c r="L285" s="188"/>
      <c r="M285" s="193"/>
      <c r="T285" s="194"/>
      <c r="AT285" s="190" t="s">
        <v>156</v>
      </c>
      <c r="AU285" s="190" t="s">
        <v>79</v>
      </c>
      <c r="AV285" s="190" t="s">
        <v>79</v>
      </c>
      <c r="AW285" s="190" t="s">
        <v>121</v>
      </c>
      <c r="AX285" s="190" t="s">
        <v>71</v>
      </c>
      <c r="AY285" s="190" t="s">
        <v>142</v>
      </c>
    </row>
    <row r="286" spans="2:65" s="102" customFormat="1" ht="15.75" customHeight="1" x14ac:dyDescent="0.3">
      <c r="B286" s="195"/>
      <c r="D286" s="189" t="s">
        <v>156</v>
      </c>
      <c r="E286" s="196"/>
      <c r="F286" s="197" t="s">
        <v>167</v>
      </c>
      <c r="H286" s="198">
        <v>35.020000000000003</v>
      </c>
      <c r="L286" s="195"/>
      <c r="M286" s="199"/>
      <c r="T286" s="200"/>
      <c r="AT286" s="196" t="s">
        <v>156</v>
      </c>
      <c r="AU286" s="196" t="s">
        <v>79</v>
      </c>
      <c r="AV286" s="196" t="s">
        <v>149</v>
      </c>
      <c r="AW286" s="196" t="s">
        <v>121</v>
      </c>
      <c r="AX286" s="196" t="s">
        <v>77</v>
      </c>
      <c r="AY286" s="196" t="s">
        <v>142</v>
      </c>
    </row>
    <row r="287" spans="2:65" s="102" customFormat="1" ht="15.75" customHeight="1" x14ac:dyDescent="0.3">
      <c r="B287" s="103"/>
      <c r="C287" s="208" t="s">
        <v>615</v>
      </c>
      <c r="D287" s="208" t="s">
        <v>380</v>
      </c>
      <c r="E287" s="202" t="s">
        <v>616</v>
      </c>
      <c r="F287" s="203" t="s">
        <v>617</v>
      </c>
      <c r="G287" s="201" t="s">
        <v>293</v>
      </c>
      <c r="H287" s="204">
        <v>36.771000000000001</v>
      </c>
      <c r="I287" s="218"/>
      <c r="J287" s="205">
        <f>ROUND($I$287*$H$287,2)</f>
        <v>0</v>
      </c>
      <c r="K287" s="203" t="s">
        <v>294</v>
      </c>
      <c r="L287" s="206"/>
      <c r="M287" s="203"/>
      <c r="N287" s="207" t="s">
        <v>42</v>
      </c>
      <c r="O287" s="180">
        <v>0</v>
      </c>
      <c r="P287" s="180">
        <f>$O$287*$H$287</f>
        <v>0</v>
      </c>
      <c r="Q287" s="180">
        <v>8.0000000000000002E-3</v>
      </c>
      <c r="R287" s="180">
        <f>$Q$287*$H$287</f>
        <v>0.29416799999999999</v>
      </c>
      <c r="S287" s="180">
        <v>0</v>
      </c>
      <c r="T287" s="181">
        <f>$S$287*$H$287</f>
        <v>0</v>
      </c>
      <c r="AR287" s="99" t="s">
        <v>195</v>
      </c>
      <c r="AT287" s="99" t="s">
        <v>380</v>
      </c>
      <c r="AU287" s="99" t="s">
        <v>79</v>
      </c>
      <c r="AY287" s="102" t="s">
        <v>142</v>
      </c>
      <c r="BE287" s="169">
        <f>IF($N$287="základní",$J$287,0)</f>
        <v>0</v>
      </c>
      <c r="BF287" s="169">
        <f>IF($N$287="snížená",$J$287,0)</f>
        <v>0</v>
      </c>
      <c r="BG287" s="169">
        <f>IF($N$287="zákl. přenesená",$J$287,0)</f>
        <v>0</v>
      </c>
      <c r="BH287" s="169">
        <f>IF($N$287="sníž. přenesená",$J$287,0)</f>
        <v>0</v>
      </c>
      <c r="BI287" s="169">
        <f>IF($N$287="nulová",$J$287,0)</f>
        <v>0</v>
      </c>
      <c r="BJ287" s="99" t="s">
        <v>77</v>
      </c>
      <c r="BK287" s="169">
        <f>ROUND($I$287*$H$287,2)</f>
        <v>0</v>
      </c>
      <c r="BL287" s="99" t="s">
        <v>149</v>
      </c>
      <c r="BM287" s="99" t="s">
        <v>618</v>
      </c>
    </row>
    <row r="288" spans="2:65" s="102" customFormat="1" ht="15.75" customHeight="1" x14ac:dyDescent="0.3">
      <c r="B288" s="188"/>
      <c r="D288" s="189" t="s">
        <v>156</v>
      </c>
      <c r="F288" s="191" t="s">
        <v>619</v>
      </c>
      <c r="H288" s="192">
        <v>36.771000000000001</v>
      </c>
      <c r="L288" s="188"/>
      <c r="M288" s="193"/>
      <c r="T288" s="194"/>
      <c r="AT288" s="190" t="s">
        <v>156</v>
      </c>
      <c r="AU288" s="190" t="s">
        <v>79</v>
      </c>
      <c r="AV288" s="190" t="s">
        <v>79</v>
      </c>
      <c r="AW288" s="190" t="s">
        <v>71</v>
      </c>
      <c r="AX288" s="190" t="s">
        <v>77</v>
      </c>
      <c r="AY288" s="190" t="s">
        <v>142</v>
      </c>
    </row>
    <row r="289" spans="2:65" s="102" customFormat="1" ht="15.75" customHeight="1" x14ac:dyDescent="0.3">
      <c r="B289" s="103"/>
      <c r="C289" s="159" t="s">
        <v>620</v>
      </c>
      <c r="D289" s="159" t="s">
        <v>145</v>
      </c>
      <c r="E289" s="160" t="s">
        <v>621</v>
      </c>
      <c r="F289" s="161" t="s">
        <v>622</v>
      </c>
      <c r="G289" s="162" t="s">
        <v>293</v>
      </c>
      <c r="H289" s="163">
        <v>2865.51</v>
      </c>
      <c r="I289" s="171"/>
      <c r="J289" s="164">
        <f>ROUND($I$289*$H$289,2)</f>
        <v>0</v>
      </c>
      <c r="K289" s="161" t="s">
        <v>294</v>
      </c>
      <c r="L289" s="103"/>
      <c r="M289" s="165"/>
      <c r="N289" s="179" t="s">
        <v>42</v>
      </c>
      <c r="O289" s="180">
        <v>1.1000000000000001</v>
      </c>
      <c r="P289" s="180">
        <f>$O$289*$H$289</f>
        <v>3152.0610000000006</v>
      </c>
      <c r="Q289" s="180">
        <v>1.14E-2</v>
      </c>
      <c r="R289" s="180">
        <f>$Q$289*$H$289</f>
        <v>32.666814000000002</v>
      </c>
      <c r="S289" s="180">
        <v>0</v>
      </c>
      <c r="T289" s="181">
        <f>$S$289*$H$289</f>
        <v>0</v>
      </c>
      <c r="AR289" s="99" t="s">
        <v>149</v>
      </c>
      <c r="AT289" s="99" t="s">
        <v>145</v>
      </c>
      <c r="AU289" s="99" t="s">
        <v>79</v>
      </c>
      <c r="AY289" s="102" t="s">
        <v>142</v>
      </c>
      <c r="BE289" s="169">
        <f>IF($N$289="základní",$J$289,0)</f>
        <v>0</v>
      </c>
      <c r="BF289" s="169">
        <f>IF($N$289="snížená",$J$289,0)</f>
        <v>0</v>
      </c>
      <c r="BG289" s="169">
        <f>IF($N$289="zákl. přenesená",$J$289,0)</f>
        <v>0</v>
      </c>
      <c r="BH289" s="169">
        <f>IF($N$289="sníž. přenesená",$J$289,0)</f>
        <v>0</v>
      </c>
      <c r="BI289" s="169">
        <f>IF($N$289="nulová",$J$289,0)</f>
        <v>0</v>
      </c>
      <c r="BJ289" s="99" t="s">
        <v>77</v>
      </c>
      <c r="BK289" s="169">
        <f>ROUND($I$289*$H$289,2)</f>
        <v>0</v>
      </c>
      <c r="BL289" s="99" t="s">
        <v>149</v>
      </c>
      <c r="BM289" s="99" t="s">
        <v>623</v>
      </c>
    </row>
    <row r="290" spans="2:65" s="102" customFormat="1" ht="15.75" customHeight="1" x14ac:dyDescent="0.3">
      <c r="B290" s="182"/>
      <c r="D290" s="183" t="s">
        <v>156</v>
      </c>
      <c r="E290" s="184"/>
      <c r="F290" s="184" t="s">
        <v>549</v>
      </c>
      <c r="H290" s="185"/>
      <c r="L290" s="182"/>
      <c r="M290" s="186"/>
      <c r="T290" s="187"/>
      <c r="AT290" s="185" t="s">
        <v>156</v>
      </c>
      <c r="AU290" s="185" t="s">
        <v>79</v>
      </c>
      <c r="AV290" s="185" t="s">
        <v>77</v>
      </c>
      <c r="AW290" s="185" t="s">
        <v>121</v>
      </c>
      <c r="AX290" s="185" t="s">
        <v>71</v>
      </c>
      <c r="AY290" s="185" t="s">
        <v>142</v>
      </c>
    </row>
    <row r="291" spans="2:65" s="102" customFormat="1" ht="15.75" customHeight="1" x14ac:dyDescent="0.3">
      <c r="B291" s="188"/>
      <c r="D291" s="189" t="s">
        <v>156</v>
      </c>
      <c r="E291" s="190"/>
      <c r="F291" s="191" t="s">
        <v>624</v>
      </c>
      <c r="H291" s="192">
        <v>3745.54</v>
      </c>
      <c r="L291" s="188"/>
      <c r="M291" s="193"/>
      <c r="T291" s="194"/>
      <c r="AT291" s="190" t="s">
        <v>156</v>
      </c>
      <c r="AU291" s="190" t="s">
        <v>79</v>
      </c>
      <c r="AV291" s="190" t="s">
        <v>79</v>
      </c>
      <c r="AW291" s="190" t="s">
        <v>121</v>
      </c>
      <c r="AX291" s="190" t="s">
        <v>71</v>
      </c>
      <c r="AY291" s="190" t="s">
        <v>142</v>
      </c>
    </row>
    <row r="292" spans="2:65" s="102" customFormat="1" ht="15.75" customHeight="1" x14ac:dyDescent="0.3">
      <c r="B292" s="212"/>
      <c r="D292" s="189" t="s">
        <v>156</v>
      </c>
      <c r="E292" s="213"/>
      <c r="F292" s="214" t="s">
        <v>509</v>
      </c>
      <c r="H292" s="215">
        <v>3745.54</v>
      </c>
      <c r="L292" s="212"/>
      <c r="M292" s="216"/>
      <c r="T292" s="217"/>
      <c r="AT292" s="213" t="s">
        <v>156</v>
      </c>
      <c r="AU292" s="213" t="s">
        <v>79</v>
      </c>
      <c r="AV292" s="213" t="s">
        <v>168</v>
      </c>
      <c r="AW292" s="213" t="s">
        <v>121</v>
      </c>
      <c r="AX292" s="213" t="s">
        <v>71</v>
      </c>
      <c r="AY292" s="213" t="s">
        <v>142</v>
      </c>
    </row>
    <row r="293" spans="2:65" s="102" customFormat="1" ht="15.75" customHeight="1" x14ac:dyDescent="0.3">
      <c r="B293" s="188"/>
      <c r="D293" s="189" t="s">
        <v>156</v>
      </c>
      <c r="E293" s="190"/>
      <c r="F293" s="191" t="s">
        <v>625</v>
      </c>
      <c r="H293" s="192">
        <v>-880.03</v>
      </c>
      <c r="L293" s="188"/>
      <c r="M293" s="193"/>
      <c r="T293" s="194"/>
      <c r="AT293" s="190" t="s">
        <v>156</v>
      </c>
      <c r="AU293" s="190" t="s">
        <v>79</v>
      </c>
      <c r="AV293" s="190" t="s">
        <v>79</v>
      </c>
      <c r="AW293" s="190" t="s">
        <v>121</v>
      </c>
      <c r="AX293" s="190" t="s">
        <v>71</v>
      </c>
      <c r="AY293" s="190" t="s">
        <v>142</v>
      </c>
    </row>
    <row r="294" spans="2:65" s="102" customFormat="1" ht="15.75" customHeight="1" x14ac:dyDescent="0.3">
      <c r="B294" s="195"/>
      <c r="D294" s="189" t="s">
        <v>156</v>
      </c>
      <c r="E294" s="196"/>
      <c r="F294" s="197" t="s">
        <v>167</v>
      </c>
      <c r="H294" s="198">
        <v>2865.51</v>
      </c>
      <c r="L294" s="195"/>
      <c r="M294" s="199"/>
      <c r="T294" s="200"/>
      <c r="AT294" s="196" t="s">
        <v>156</v>
      </c>
      <c r="AU294" s="196" t="s">
        <v>79</v>
      </c>
      <c r="AV294" s="196" t="s">
        <v>149</v>
      </c>
      <c r="AW294" s="196" t="s">
        <v>121</v>
      </c>
      <c r="AX294" s="196" t="s">
        <v>77</v>
      </c>
      <c r="AY294" s="196" t="s">
        <v>142</v>
      </c>
    </row>
    <row r="295" spans="2:65" s="102" customFormat="1" ht="15.75" customHeight="1" x14ac:dyDescent="0.3">
      <c r="B295" s="103"/>
      <c r="C295" s="208" t="s">
        <v>626</v>
      </c>
      <c r="D295" s="208" t="s">
        <v>380</v>
      </c>
      <c r="E295" s="202" t="s">
        <v>552</v>
      </c>
      <c r="F295" s="203" t="s">
        <v>553</v>
      </c>
      <c r="G295" s="201" t="s">
        <v>293</v>
      </c>
      <c r="H295" s="204">
        <v>3008.7860000000001</v>
      </c>
      <c r="I295" s="218"/>
      <c r="J295" s="205">
        <f>ROUND($I$295*$H$295,2)</f>
        <v>0</v>
      </c>
      <c r="K295" s="203" t="s">
        <v>294</v>
      </c>
      <c r="L295" s="206"/>
      <c r="M295" s="203"/>
      <c r="N295" s="207" t="s">
        <v>42</v>
      </c>
      <c r="O295" s="180">
        <v>0</v>
      </c>
      <c r="P295" s="180">
        <f>$O$295*$H$295</f>
        <v>0</v>
      </c>
      <c r="Q295" s="180">
        <v>1.6E-2</v>
      </c>
      <c r="R295" s="180">
        <f>$Q$295*$H$295</f>
        <v>48.140576000000003</v>
      </c>
      <c r="S295" s="180">
        <v>0</v>
      </c>
      <c r="T295" s="181">
        <f>$S$295*$H$295</f>
        <v>0</v>
      </c>
      <c r="AR295" s="99" t="s">
        <v>195</v>
      </c>
      <c r="AT295" s="99" t="s">
        <v>380</v>
      </c>
      <c r="AU295" s="99" t="s">
        <v>79</v>
      </c>
      <c r="AY295" s="102" t="s">
        <v>142</v>
      </c>
      <c r="BE295" s="169">
        <f>IF($N$295="základní",$J$295,0)</f>
        <v>0</v>
      </c>
      <c r="BF295" s="169">
        <f>IF($N$295="snížená",$J$295,0)</f>
        <v>0</v>
      </c>
      <c r="BG295" s="169">
        <f>IF($N$295="zákl. přenesená",$J$295,0)</f>
        <v>0</v>
      </c>
      <c r="BH295" s="169">
        <f>IF($N$295="sníž. přenesená",$J$295,0)</f>
        <v>0</v>
      </c>
      <c r="BI295" s="169">
        <f>IF($N$295="nulová",$J$295,0)</f>
        <v>0</v>
      </c>
      <c r="BJ295" s="99" t="s">
        <v>77</v>
      </c>
      <c r="BK295" s="169">
        <f>ROUND($I$295*$H$295,2)</f>
        <v>0</v>
      </c>
      <c r="BL295" s="99" t="s">
        <v>149</v>
      </c>
      <c r="BM295" s="99" t="s">
        <v>627</v>
      </c>
    </row>
    <row r="296" spans="2:65" s="102" customFormat="1" ht="15.75" customHeight="1" x14ac:dyDescent="0.3">
      <c r="B296" s="188"/>
      <c r="D296" s="189" t="s">
        <v>156</v>
      </c>
      <c r="F296" s="191" t="s">
        <v>628</v>
      </c>
      <c r="H296" s="192">
        <v>3008.7860000000001</v>
      </c>
      <c r="L296" s="188"/>
      <c r="M296" s="193"/>
      <c r="T296" s="194"/>
      <c r="AT296" s="190" t="s">
        <v>156</v>
      </c>
      <c r="AU296" s="190" t="s">
        <v>79</v>
      </c>
      <c r="AV296" s="190" t="s">
        <v>79</v>
      </c>
      <c r="AW296" s="190" t="s">
        <v>71</v>
      </c>
      <c r="AX296" s="190" t="s">
        <v>77</v>
      </c>
      <c r="AY296" s="190" t="s">
        <v>142</v>
      </c>
    </row>
    <row r="297" spans="2:65" s="102" customFormat="1" ht="15.75" customHeight="1" x14ac:dyDescent="0.3">
      <c r="B297" s="103"/>
      <c r="C297" s="159" t="s">
        <v>629</v>
      </c>
      <c r="D297" s="159" t="s">
        <v>145</v>
      </c>
      <c r="E297" s="160" t="s">
        <v>630</v>
      </c>
      <c r="F297" s="161" t="s">
        <v>631</v>
      </c>
      <c r="G297" s="162" t="s">
        <v>433</v>
      </c>
      <c r="H297" s="163">
        <v>1300.02</v>
      </c>
      <c r="I297" s="171"/>
      <c r="J297" s="164">
        <f>ROUND($I$297*$H$297,2)</f>
        <v>0</v>
      </c>
      <c r="K297" s="161" t="s">
        <v>294</v>
      </c>
      <c r="L297" s="103"/>
      <c r="M297" s="165"/>
      <c r="N297" s="179" t="s">
        <v>42</v>
      </c>
      <c r="O297" s="180">
        <v>0.37</v>
      </c>
      <c r="P297" s="180">
        <f>$O$297*$H$297</f>
        <v>481.00739999999996</v>
      </c>
      <c r="Q297" s="180">
        <v>3.31E-3</v>
      </c>
      <c r="R297" s="180">
        <f>$Q$297*$H$297</f>
        <v>4.3030662</v>
      </c>
      <c r="S297" s="180">
        <v>0</v>
      </c>
      <c r="T297" s="181">
        <f>$S$297*$H$297</f>
        <v>0</v>
      </c>
      <c r="AR297" s="99" t="s">
        <v>149</v>
      </c>
      <c r="AT297" s="99" t="s">
        <v>145</v>
      </c>
      <c r="AU297" s="99" t="s">
        <v>79</v>
      </c>
      <c r="AY297" s="102" t="s">
        <v>142</v>
      </c>
      <c r="BE297" s="169">
        <f>IF($N$297="základní",$J$297,0)</f>
        <v>0</v>
      </c>
      <c r="BF297" s="169">
        <f>IF($N$297="snížená",$J$297,0)</f>
        <v>0</v>
      </c>
      <c r="BG297" s="169">
        <f>IF($N$297="zákl. přenesená",$J$297,0)</f>
        <v>0</v>
      </c>
      <c r="BH297" s="169">
        <f>IF($N$297="sníž. přenesená",$J$297,0)</f>
        <v>0</v>
      </c>
      <c r="BI297" s="169">
        <f>IF($N$297="nulová",$J$297,0)</f>
        <v>0</v>
      </c>
      <c r="BJ297" s="99" t="s">
        <v>77</v>
      </c>
      <c r="BK297" s="169">
        <f>ROUND($I$297*$H$297,2)</f>
        <v>0</v>
      </c>
      <c r="BL297" s="99" t="s">
        <v>149</v>
      </c>
      <c r="BM297" s="99" t="s">
        <v>632</v>
      </c>
    </row>
    <row r="298" spans="2:65" s="102" customFormat="1" ht="15.75" customHeight="1" x14ac:dyDescent="0.3">
      <c r="B298" s="103"/>
      <c r="C298" s="201" t="s">
        <v>633</v>
      </c>
      <c r="D298" s="201" t="s">
        <v>380</v>
      </c>
      <c r="E298" s="202" t="s">
        <v>634</v>
      </c>
      <c r="F298" s="203" t="s">
        <v>635</v>
      </c>
      <c r="G298" s="201" t="s">
        <v>293</v>
      </c>
      <c r="H298" s="204">
        <v>409.50599999999997</v>
      </c>
      <c r="I298" s="218"/>
      <c r="J298" s="205">
        <f>ROUND($I$298*$H$298,2)</f>
        <v>0</v>
      </c>
      <c r="K298" s="203" t="s">
        <v>294</v>
      </c>
      <c r="L298" s="206"/>
      <c r="M298" s="203"/>
      <c r="N298" s="207" t="s">
        <v>42</v>
      </c>
      <c r="O298" s="180">
        <v>0</v>
      </c>
      <c r="P298" s="180">
        <f>$O$298*$H$298</f>
        <v>0</v>
      </c>
      <c r="Q298" s="180">
        <v>6.0000000000000001E-3</v>
      </c>
      <c r="R298" s="180">
        <f>$Q$298*$H$298</f>
        <v>2.457036</v>
      </c>
      <c r="S298" s="180">
        <v>0</v>
      </c>
      <c r="T298" s="181">
        <f>$S$298*$H$298</f>
        <v>0</v>
      </c>
      <c r="AR298" s="99" t="s">
        <v>195</v>
      </c>
      <c r="AT298" s="99" t="s">
        <v>380</v>
      </c>
      <c r="AU298" s="99" t="s">
        <v>79</v>
      </c>
      <c r="AY298" s="99" t="s">
        <v>142</v>
      </c>
      <c r="BE298" s="169">
        <f>IF($N$298="základní",$J$298,0)</f>
        <v>0</v>
      </c>
      <c r="BF298" s="169">
        <f>IF($N$298="snížená",$J$298,0)</f>
        <v>0</v>
      </c>
      <c r="BG298" s="169">
        <f>IF($N$298="zákl. přenesená",$J$298,0)</f>
        <v>0</v>
      </c>
      <c r="BH298" s="169">
        <f>IF($N$298="sníž. přenesená",$J$298,0)</f>
        <v>0</v>
      </c>
      <c r="BI298" s="169">
        <f>IF($N$298="nulová",$J$298,0)</f>
        <v>0</v>
      </c>
      <c r="BJ298" s="99" t="s">
        <v>77</v>
      </c>
      <c r="BK298" s="169">
        <f>ROUND($I$298*$H$298,2)</f>
        <v>0</v>
      </c>
      <c r="BL298" s="99" t="s">
        <v>149</v>
      </c>
      <c r="BM298" s="99" t="s">
        <v>636</v>
      </c>
    </row>
    <row r="299" spans="2:65" s="102" customFormat="1" ht="15.75" customHeight="1" x14ac:dyDescent="0.3">
      <c r="B299" s="188"/>
      <c r="D299" s="189" t="s">
        <v>156</v>
      </c>
      <c r="F299" s="191" t="s">
        <v>637</v>
      </c>
      <c r="H299" s="192">
        <v>409.50599999999997</v>
      </c>
      <c r="L299" s="188"/>
      <c r="M299" s="193"/>
      <c r="T299" s="194"/>
      <c r="AT299" s="190" t="s">
        <v>156</v>
      </c>
      <c r="AU299" s="190" t="s">
        <v>79</v>
      </c>
      <c r="AV299" s="190" t="s">
        <v>79</v>
      </c>
      <c r="AW299" s="190" t="s">
        <v>71</v>
      </c>
      <c r="AX299" s="190" t="s">
        <v>77</v>
      </c>
      <c r="AY299" s="190" t="s">
        <v>142</v>
      </c>
    </row>
    <row r="300" spans="2:65" s="102" customFormat="1" ht="15.75" customHeight="1" x14ac:dyDescent="0.3">
      <c r="B300" s="103"/>
      <c r="C300" s="159" t="s">
        <v>638</v>
      </c>
      <c r="D300" s="159" t="s">
        <v>145</v>
      </c>
      <c r="E300" s="160" t="s">
        <v>639</v>
      </c>
      <c r="F300" s="161" t="s">
        <v>640</v>
      </c>
      <c r="G300" s="162" t="s">
        <v>293</v>
      </c>
      <c r="H300" s="163">
        <v>216.44800000000001</v>
      </c>
      <c r="I300" s="171"/>
      <c r="J300" s="164">
        <f>ROUND($I$300*$H$300,2)</f>
        <v>0</v>
      </c>
      <c r="K300" s="161" t="s">
        <v>294</v>
      </c>
      <c r="L300" s="103"/>
      <c r="M300" s="165"/>
      <c r="N300" s="179" t="s">
        <v>42</v>
      </c>
      <c r="O300" s="180">
        <v>0.35</v>
      </c>
      <c r="P300" s="180">
        <f>$O$300*$H$300</f>
        <v>75.756799999999998</v>
      </c>
      <c r="Q300" s="180">
        <v>3.15E-2</v>
      </c>
      <c r="R300" s="180">
        <f>$Q$300*$H$300</f>
        <v>6.8181120000000002</v>
      </c>
      <c r="S300" s="180">
        <v>0</v>
      </c>
      <c r="T300" s="181">
        <f>$S$300*$H$300</f>
        <v>0</v>
      </c>
      <c r="AR300" s="99" t="s">
        <v>149</v>
      </c>
      <c r="AT300" s="99" t="s">
        <v>145</v>
      </c>
      <c r="AU300" s="99" t="s">
        <v>79</v>
      </c>
      <c r="AY300" s="102" t="s">
        <v>142</v>
      </c>
      <c r="BE300" s="169">
        <f>IF($N$300="základní",$J$300,0)</f>
        <v>0</v>
      </c>
      <c r="BF300" s="169">
        <f>IF($N$300="snížená",$J$300,0)</f>
        <v>0</v>
      </c>
      <c r="BG300" s="169">
        <f>IF($N$300="zákl. přenesená",$J$300,0)</f>
        <v>0</v>
      </c>
      <c r="BH300" s="169">
        <f>IF($N$300="sníž. přenesená",$J$300,0)</f>
        <v>0</v>
      </c>
      <c r="BI300" s="169">
        <f>IF($N$300="nulová",$J$300,0)</f>
        <v>0</v>
      </c>
      <c r="BJ300" s="99" t="s">
        <v>77</v>
      </c>
      <c r="BK300" s="169">
        <f>ROUND($I$300*$H$300,2)</f>
        <v>0</v>
      </c>
      <c r="BL300" s="99" t="s">
        <v>149</v>
      </c>
      <c r="BM300" s="99" t="s">
        <v>641</v>
      </c>
    </row>
    <row r="301" spans="2:65" s="102" customFormat="1" ht="15.75" customHeight="1" x14ac:dyDescent="0.3">
      <c r="B301" s="182"/>
      <c r="D301" s="183" t="s">
        <v>156</v>
      </c>
      <c r="E301" s="184"/>
      <c r="F301" s="184" t="s">
        <v>311</v>
      </c>
      <c r="H301" s="185"/>
      <c r="L301" s="182"/>
      <c r="M301" s="186"/>
      <c r="T301" s="187"/>
      <c r="AT301" s="185" t="s">
        <v>156</v>
      </c>
      <c r="AU301" s="185" t="s">
        <v>79</v>
      </c>
      <c r="AV301" s="185" t="s">
        <v>77</v>
      </c>
      <c r="AW301" s="185" t="s">
        <v>121</v>
      </c>
      <c r="AX301" s="185" t="s">
        <v>71</v>
      </c>
      <c r="AY301" s="185" t="s">
        <v>142</v>
      </c>
    </row>
    <row r="302" spans="2:65" s="102" customFormat="1" ht="15.75" customHeight="1" x14ac:dyDescent="0.3">
      <c r="B302" s="188"/>
      <c r="D302" s="189" t="s">
        <v>156</v>
      </c>
      <c r="E302" s="190"/>
      <c r="F302" s="191" t="s">
        <v>642</v>
      </c>
      <c r="H302" s="192">
        <v>68.28</v>
      </c>
      <c r="L302" s="188"/>
      <c r="M302" s="193"/>
      <c r="T302" s="194"/>
      <c r="AT302" s="190" t="s">
        <v>156</v>
      </c>
      <c r="AU302" s="190" t="s">
        <v>79</v>
      </c>
      <c r="AV302" s="190" t="s">
        <v>79</v>
      </c>
      <c r="AW302" s="190" t="s">
        <v>121</v>
      </c>
      <c r="AX302" s="190" t="s">
        <v>71</v>
      </c>
      <c r="AY302" s="190" t="s">
        <v>142</v>
      </c>
    </row>
    <row r="303" spans="2:65" s="102" customFormat="1" ht="15.75" customHeight="1" x14ac:dyDescent="0.3">
      <c r="B303" s="188"/>
      <c r="D303" s="189" t="s">
        <v>156</v>
      </c>
      <c r="E303" s="190"/>
      <c r="F303" s="191" t="s">
        <v>643</v>
      </c>
      <c r="H303" s="192">
        <v>148.16800000000001</v>
      </c>
      <c r="L303" s="188"/>
      <c r="M303" s="193"/>
      <c r="T303" s="194"/>
      <c r="AT303" s="190" t="s">
        <v>156</v>
      </c>
      <c r="AU303" s="190" t="s">
        <v>79</v>
      </c>
      <c r="AV303" s="190" t="s">
        <v>79</v>
      </c>
      <c r="AW303" s="190" t="s">
        <v>121</v>
      </c>
      <c r="AX303" s="190" t="s">
        <v>71</v>
      </c>
      <c r="AY303" s="190" t="s">
        <v>142</v>
      </c>
    </row>
    <row r="304" spans="2:65" s="102" customFormat="1" ht="15.75" customHeight="1" x14ac:dyDescent="0.3">
      <c r="B304" s="195"/>
      <c r="D304" s="189" t="s">
        <v>156</v>
      </c>
      <c r="E304" s="196"/>
      <c r="F304" s="197" t="s">
        <v>167</v>
      </c>
      <c r="H304" s="198">
        <v>216.44800000000001</v>
      </c>
      <c r="L304" s="195"/>
      <c r="M304" s="199"/>
      <c r="T304" s="200"/>
      <c r="AT304" s="196" t="s">
        <v>156</v>
      </c>
      <c r="AU304" s="196" t="s">
        <v>79</v>
      </c>
      <c r="AV304" s="196" t="s">
        <v>149</v>
      </c>
      <c r="AW304" s="196" t="s">
        <v>121</v>
      </c>
      <c r="AX304" s="196" t="s">
        <v>77</v>
      </c>
      <c r="AY304" s="196" t="s">
        <v>142</v>
      </c>
    </row>
    <row r="305" spans="2:65" s="102" customFormat="1" ht="15.75" customHeight="1" x14ac:dyDescent="0.3">
      <c r="B305" s="103"/>
      <c r="C305" s="159" t="s">
        <v>644</v>
      </c>
      <c r="D305" s="159" t="s">
        <v>145</v>
      </c>
      <c r="E305" s="160" t="s">
        <v>639</v>
      </c>
      <c r="F305" s="161" t="s">
        <v>640</v>
      </c>
      <c r="G305" s="162" t="s">
        <v>293</v>
      </c>
      <c r="H305" s="163">
        <v>139.17500000000001</v>
      </c>
      <c r="I305" s="171"/>
      <c r="J305" s="164">
        <f>ROUND($I$305*$H$305,2)</f>
        <v>0</v>
      </c>
      <c r="K305" s="161" t="s">
        <v>294</v>
      </c>
      <c r="L305" s="103"/>
      <c r="M305" s="165"/>
      <c r="N305" s="179" t="s">
        <v>42</v>
      </c>
      <c r="O305" s="180">
        <v>0.35</v>
      </c>
      <c r="P305" s="180">
        <f>$O$305*$H$305</f>
        <v>48.71125</v>
      </c>
      <c r="Q305" s="180">
        <v>3.15E-2</v>
      </c>
      <c r="R305" s="180">
        <f>$Q$305*$H$305</f>
        <v>4.3840125000000008</v>
      </c>
      <c r="S305" s="180">
        <v>0</v>
      </c>
      <c r="T305" s="181">
        <f>$S$305*$H$305</f>
        <v>0</v>
      </c>
      <c r="AR305" s="99" t="s">
        <v>149</v>
      </c>
      <c r="AT305" s="99" t="s">
        <v>145</v>
      </c>
      <c r="AU305" s="99" t="s">
        <v>79</v>
      </c>
      <c r="AY305" s="102" t="s">
        <v>142</v>
      </c>
      <c r="BE305" s="169">
        <f>IF($N$305="základní",$J$305,0)</f>
        <v>0</v>
      </c>
      <c r="BF305" s="169">
        <f>IF($N$305="snížená",$J$305,0)</f>
        <v>0</v>
      </c>
      <c r="BG305" s="169">
        <f>IF($N$305="zákl. přenesená",$J$305,0)</f>
        <v>0</v>
      </c>
      <c r="BH305" s="169">
        <f>IF($N$305="sníž. přenesená",$J$305,0)</f>
        <v>0</v>
      </c>
      <c r="BI305" s="169">
        <f>IF($N$305="nulová",$J$305,0)</f>
        <v>0</v>
      </c>
      <c r="BJ305" s="99" t="s">
        <v>77</v>
      </c>
      <c r="BK305" s="169">
        <f>ROUND($I$305*$H$305,2)</f>
        <v>0</v>
      </c>
      <c r="BL305" s="99" t="s">
        <v>149</v>
      </c>
      <c r="BM305" s="99" t="s">
        <v>645</v>
      </c>
    </row>
    <row r="306" spans="2:65" s="102" customFormat="1" ht="15.75" customHeight="1" x14ac:dyDescent="0.3">
      <c r="B306" s="182"/>
      <c r="D306" s="183" t="s">
        <v>156</v>
      </c>
      <c r="E306" s="184"/>
      <c r="F306" s="184" t="s">
        <v>549</v>
      </c>
      <c r="H306" s="185"/>
      <c r="L306" s="182"/>
      <c r="M306" s="186"/>
      <c r="T306" s="187"/>
      <c r="AT306" s="185" t="s">
        <v>156</v>
      </c>
      <c r="AU306" s="185" t="s">
        <v>79</v>
      </c>
      <c r="AV306" s="185" t="s">
        <v>77</v>
      </c>
      <c r="AW306" s="185" t="s">
        <v>121</v>
      </c>
      <c r="AX306" s="185" t="s">
        <v>71</v>
      </c>
      <c r="AY306" s="185" t="s">
        <v>142</v>
      </c>
    </row>
    <row r="307" spans="2:65" s="102" customFormat="1" ht="15.75" customHeight="1" x14ac:dyDescent="0.3">
      <c r="B307" s="188"/>
      <c r="D307" s="189" t="s">
        <v>156</v>
      </c>
      <c r="E307" s="190"/>
      <c r="F307" s="191" t="s">
        <v>646</v>
      </c>
      <c r="H307" s="192">
        <v>139.17500000000001</v>
      </c>
      <c r="L307" s="188"/>
      <c r="M307" s="193"/>
      <c r="T307" s="194"/>
      <c r="AT307" s="190" t="s">
        <v>156</v>
      </c>
      <c r="AU307" s="190" t="s">
        <v>79</v>
      </c>
      <c r="AV307" s="190" t="s">
        <v>79</v>
      </c>
      <c r="AW307" s="190" t="s">
        <v>121</v>
      </c>
      <c r="AX307" s="190" t="s">
        <v>71</v>
      </c>
      <c r="AY307" s="190" t="s">
        <v>142</v>
      </c>
    </row>
    <row r="308" spans="2:65" s="102" customFormat="1" ht="15.75" customHeight="1" x14ac:dyDescent="0.3">
      <c r="B308" s="195"/>
      <c r="D308" s="189" t="s">
        <v>156</v>
      </c>
      <c r="E308" s="196"/>
      <c r="F308" s="197" t="s">
        <v>167</v>
      </c>
      <c r="H308" s="198">
        <v>139.17500000000001</v>
      </c>
      <c r="L308" s="195"/>
      <c r="M308" s="199"/>
      <c r="T308" s="200"/>
      <c r="AT308" s="196" t="s">
        <v>156</v>
      </c>
      <c r="AU308" s="196" t="s">
        <v>79</v>
      </c>
      <c r="AV308" s="196" t="s">
        <v>149</v>
      </c>
      <c r="AW308" s="196" t="s">
        <v>121</v>
      </c>
      <c r="AX308" s="196" t="s">
        <v>77</v>
      </c>
      <c r="AY308" s="196" t="s">
        <v>142</v>
      </c>
    </row>
    <row r="309" spans="2:65" s="102" customFormat="1" ht="15.75" customHeight="1" x14ac:dyDescent="0.3">
      <c r="B309" s="103"/>
      <c r="C309" s="159" t="s">
        <v>647</v>
      </c>
      <c r="D309" s="159" t="s">
        <v>145</v>
      </c>
      <c r="E309" s="160" t="s">
        <v>648</v>
      </c>
      <c r="F309" s="161" t="s">
        <v>649</v>
      </c>
      <c r="G309" s="162" t="s">
        <v>293</v>
      </c>
      <c r="H309" s="163">
        <v>432.89600000000002</v>
      </c>
      <c r="I309" s="171"/>
      <c r="J309" s="164">
        <f>ROUND($I$309*$H$309,2)</f>
        <v>0</v>
      </c>
      <c r="K309" s="161" t="s">
        <v>294</v>
      </c>
      <c r="L309" s="103"/>
      <c r="M309" s="165"/>
      <c r="N309" s="179" t="s">
        <v>42</v>
      </c>
      <c r="O309" s="180">
        <v>0.11</v>
      </c>
      <c r="P309" s="180">
        <f>$O$309*$H$309</f>
        <v>47.618560000000002</v>
      </c>
      <c r="Q309" s="180">
        <v>1.0500000000000001E-2</v>
      </c>
      <c r="R309" s="180">
        <f>$Q$309*$H$309</f>
        <v>4.5454080000000001</v>
      </c>
      <c r="S309" s="180">
        <v>0</v>
      </c>
      <c r="T309" s="181">
        <f>$S$309*$H$309</f>
        <v>0</v>
      </c>
      <c r="AR309" s="99" t="s">
        <v>149</v>
      </c>
      <c r="AT309" s="99" t="s">
        <v>145</v>
      </c>
      <c r="AU309" s="99" t="s">
        <v>79</v>
      </c>
      <c r="AY309" s="102" t="s">
        <v>142</v>
      </c>
      <c r="BE309" s="169">
        <f>IF($N$309="základní",$J$309,0)</f>
        <v>0</v>
      </c>
      <c r="BF309" s="169">
        <f>IF($N$309="snížená",$J$309,0)</f>
        <v>0</v>
      </c>
      <c r="BG309" s="169">
        <f>IF($N$309="zákl. přenesená",$J$309,0)</f>
        <v>0</v>
      </c>
      <c r="BH309" s="169">
        <f>IF($N$309="sníž. přenesená",$J$309,0)</f>
        <v>0</v>
      </c>
      <c r="BI309" s="169">
        <f>IF($N$309="nulová",$J$309,0)</f>
        <v>0</v>
      </c>
      <c r="BJ309" s="99" t="s">
        <v>77</v>
      </c>
      <c r="BK309" s="169">
        <f>ROUND($I$309*$H$309,2)</f>
        <v>0</v>
      </c>
      <c r="BL309" s="99" t="s">
        <v>149</v>
      </c>
      <c r="BM309" s="99" t="s">
        <v>650</v>
      </c>
    </row>
    <row r="310" spans="2:65" s="102" customFormat="1" ht="15.75" customHeight="1" x14ac:dyDescent="0.3">
      <c r="B310" s="188"/>
      <c r="D310" s="189" t="s">
        <v>156</v>
      </c>
      <c r="F310" s="191" t="s">
        <v>651</v>
      </c>
      <c r="H310" s="192">
        <v>432.89600000000002</v>
      </c>
      <c r="L310" s="188"/>
      <c r="M310" s="193"/>
      <c r="T310" s="194"/>
      <c r="AT310" s="190" t="s">
        <v>156</v>
      </c>
      <c r="AU310" s="190" t="s">
        <v>79</v>
      </c>
      <c r="AV310" s="190" t="s">
        <v>79</v>
      </c>
      <c r="AW310" s="190" t="s">
        <v>71</v>
      </c>
      <c r="AX310" s="190" t="s">
        <v>77</v>
      </c>
      <c r="AY310" s="190" t="s">
        <v>142</v>
      </c>
    </row>
    <row r="311" spans="2:65" s="102" customFormat="1" ht="15.75" customHeight="1" x14ac:dyDescent="0.3">
      <c r="B311" s="103"/>
      <c r="C311" s="159" t="s">
        <v>652</v>
      </c>
      <c r="D311" s="159" t="s">
        <v>145</v>
      </c>
      <c r="E311" s="160" t="s">
        <v>648</v>
      </c>
      <c r="F311" s="161" t="s">
        <v>649</v>
      </c>
      <c r="G311" s="162" t="s">
        <v>293</v>
      </c>
      <c r="H311" s="163">
        <v>278.35000000000002</v>
      </c>
      <c r="I311" s="171"/>
      <c r="J311" s="164">
        <f>ROUND($I$311*$H$311,2)</f>
        <v>0</v>
      </c>
      <c r="K311" s="161" t="s">
        <v>294</v>
      </c>
      <c r="L311" s="103"/>
      <c r="M311" s="165"/>
      <c r="N311" s="179" t="s">
        <v>42</v>
      </c>
      <c r="O311" s="180">
        <v>0.11</v>
      </c>
      <c r="P311" s="180">
        <f>$O$311*$H$311</f>
        <v>30.618500000000001</v>
      </c>
      <c r="Q311" s="180">
        <v>1.0500000000000001E-2</v>
      </c>
      <c r="R311" s="180">
        <f>$Q$311*$H$311</f>
        <v>2.9226750000000004</v>
      </c>
      <c r="S311" s="180">
        <v>0</v>
      </c>
      <c r="T311" s="181">
        <f>$S$311*$H$311</f>
        <v>0</v>
      </c>
      <c r="AR311" s="99" t="s">
        <v>149</v>
      </c>
      <c r="AT311" s="99" t="s">
        <v>145</v>
      </c>
      <c r="AU311" s="99" t="s">
        <v>79</v>
      </c>
      <c r="AY311" s="102" t="s">
        <v>142</v>
      </c>
      <c r="BE311" s="169">
        <f>IF($N$311="základní",$J$311,0)</f>
        <v>0</v>
      </c>
      <c r="BF311" s="169">
        <f>IF($N$311="snížená",$J$311,0)</f>
        <v>0</v>
      </c>
      <c r="BG311" s="169">
        <f>IF($N$311="zákl. přenesená",$J$311,0)</f>
        <v>0</v>
      </c>
      <c r="BH311" s="169">
        <f>IF($N$311="sníž. přenesená",$J$311,0)</f>
        <v>0</v>
      </c>
      <c r="BI311" s="169">
        <f>IF($N$311="nulová",$J$311,0)</f>
        <v>0</v>
      </c>
      <c r="BJ311" s="99" t="s">
        <v>77</v>
      </c>
      <c r="BK311" s="169">
        <f>ROUND($I$311*$H$311,2)</f>
        <v>0</v>
      </c>
      <c r="BL311" s="99" t="s">
        <v>149</v>
      </c>
      <c r="BM311" s="99" t="s">
        <v>653</v>
      </c>
    </row>
    <row r="312" spans="2:65" s="102" customFormat="1" ht="15.75" customHeight="1" x14ac:dyDescent="0.3">
      <c r="B312" s="188"/>
      <c r="D312" s="189" t="s">
        <v>156</v>
      </c>
      <c r="F312" s="191" t="s">
        <v>654</v>
      </c>
      <c r="H312" s="192">
        <v>278.35000000000002</v>
      </c>
      <c r="L312" s="188"/>
      <c r="M312" s="193"/>
      <c r="T312" s="194"/>
      <c r="AT312" s="190" t="s">
        <v>156</v>
      </c>
      <c r="AU312" s="190" t="s">
        <v>79</v>
      </c>
      <c r="AV312" s="190" t="s">
        <v>79</v>
      </c>
      <c r="AW312" s="190" t="s">
        <v>71</v>
      </c>
      <c r="AX312" s="190" t="s">
        <v>77</v>
      </c>
      <c r="AY312" s="190" t="s">
        <v>142</v>
      </c>
    </row>
    <row r="313" spans="2:65" s="102" customFormat="1" ht="15.75" customHeight="1" x14ac:dyDescent="0.3">
      <c r="B313" s="103"/>
      <c r="C313" s="159" t="s">
        <v>655</v>
      </c>
      <c r="D313" s="159" t="s">
        <v>145</v>
      </c>
      <c r="E313" s="160" t="s">
        <v>656</v>
      </c>
      <c r="F313" s="161" t="s">
        <v>657</v>
      </c>
      <c r="G313" s="162" t="s">
        <v>293</v>
      </c>
      <c r="H313" s="163">
        <v>3442.386</v>
      </c>
      <c r="I313" s="171"/>
      <c r="J313" s="164">
        <f>ROUND($I$313*$H$313,2)</f>
        <v>0</v>
      </c>
      <c r="K313" s="161" t="s">
        <v>294</v>
      </c>
      <c r="L313" s="103"/>
      <c r="M313" s="165"/>
      <c r="N313" s="179" t="s">
        <v>42</v>
      </c>
      <c r="O313" s="180">
        <v>0.21199999999999999</v>
      </c>
      <c r="P313" s="180">
        <f>$O$313*$H$313</f>
        <v>729.78583200000003</v>
      </c>
      <c r="Q313" s="180">
        <v>1.457E-2</v>
      </c>
      <c r="R313" s="180">
        <f>$Q$313*$H$313</f>
        <v>50.15556402</v>
      </c>
      <c r="S313" s="180">
        <v>0</v>
      </c>
      <c r="T313" s="181">
        <f>$S$313*$H$313</f>
        <v>0</v>
      </c>
      <c r="AR313" s="99" t="s">
        <v>149</v>
      </c>
      <c r="AT313" s="99" t="s">
        <v>145</v>
      </c>
      <c r="AU313" s="99" t="s">
        <v>79</v>
      </c>
      <c r="AY313" s="102" t="s">
        <v>142</v>
      </c>
      <c r="BE313" s="169">
        <f>IF($N$313="základní",$J$313,0)</f>
        <v>0</v>
      </c>
      <c r="BF313" s="169">
        <f>IF($N$313="snížená",$J$313,0)</f>
        <v>0</v>
      </c>
      <c r="BG313" s="169">
        <f>IF($N$313="zákl. přenesená",$J$313,0)</f>
        <v>0</v>
      </c>
      <c r="BH313" s="169">
        <f>IF($N$313="sníž. přenesená",$J$313,0)</f>
        <v>0</v>
      </c>
      <c r="BI313" s="169">
        <f>IF($N$313="nulová",$J$313,0)</f>
        <v>0</v>
      </c>
      <c r="BJ313" s="99" t="s">
        <v>77</v>
      </c>
      <c r="BK313" s="169">
        <f>ROUND($I$313*$H$313,2)</f>
        <v>0</v>
      </c>
      <c r="BL313" s="99" t="s">
        <v>149</v>
      </c>
      <c r="BM313" s="99" t="s">
        <v>658</v>
      </c>
    </row>
    <row r="314" spans="2:65" s="102" customFormat="1" ht="15.75" customHeight="1" x14ac:dyDescent="0.3">
      <c r="B314" s="103"/>
      <c r="C314" s="162" t="s">
        <v>659</v>
      </c>
      <c r="D314" s="162" t="s">
        <v>145</v>
      </c>
      <c r="E314" s="160" t="s">
        <v>660</v>
      </c>
      <c r="F314" s="161" t="s">
        <v>661</v>
      </c>
      <c r="G314" s="162" t="s">
        <v>293</v>
      </c>
      <c r="H314" s="163">
        <v>108.05</v>
      </c>
      <c r="I314" s="171"/>
      <c r="J314" s="164">
        <f>ROUND($I$314*$H$314,2)</f>
        <v>0</v>
      </c>
      <c r="K314" s="161" t="s">
        <v>294</v>
      </c>
      <c r="L314" s="103"/>
      <c r="M314" s="165"/>
      <c r="N314" s="179" t="s">
        <v>42</v>
      </c>
      <c r="O314" s="180">
        <v>0.29399999999999998</v>
      </c>
      <c r="P314" s="180">
        <f>$O$314*$H$314</f>
        <v>31.766699999999997</v>
      </c>
      <c r="Q314" s="180">
        <v>6.28E-3</v>
      </c>
      <c r="R314" s="180">
        <f>$Q$314*$H$314</f>
        <v>0.67855399999999999</v>
      </c>
      <c r="S314" s="180">
        <v>0</v>
      </c>
      <c r="T314" s="181">
        <f>$S$314*$H$314</f>
        <v>0</v>
      </c>
      <c r="AR314" s="99" t="s">
        <v>149</v>
      </c>
      <c r="AT314" s="99" t="s">
        <v>145</v>
      </c>
      <c r="AU314" s="99" t="s">
        <v>79</v>
      </c>
      <c r="AY314" s="99" t="s">
        <v>142</v>
      </c>
      <c r="BE314" s="169">
        <f>IF($N$314="základní",$J$314,0)</f>
        <v>0</v>
      </c>
      <c r="BF314" s="169">
        <f>IF($N$314="snížená",$J$314,0)</f>
        <v>0</v>
      </c>
      <c r="BG314" s="169">
        <f>IF($N$314="zákl. přenesená",$J$314,0)</f>
        <v>0</v>
      </c>
      <c r="BH314" s="169">
        <f>IF($N$314="sníž. přenesená",$J$314,0)</f>
        <v>0</v>
      </c>
      <c r="BI314" s="169">
        <f>IF($N$314="nulová",$J$314,0)</f>
        <v>0</v>
      </c>
      <c r="BJ314" s="99" t="s">
        <v>77</v>
      </c>
      <c r="BK314" s="169">
        <f>ROUND($I$314*$H$314,2)</f>
        <v>0</v>
      </c>
      <c r="BL314" s="99" t="s">
        <v>149</v>
      </c>
      <c r="BM314" s="99" t="s">
        <v>662</v>
      </c>
    </row>
    <row r="315" spans="2:65" s="102" customFormat="1" ht="15.75" customHeight="1" x14ac:dyDescent="0.3">
      <c r="B315" s="188"/>
      <c r="D315" s="183" t="s">
        <v>156</v>
      </c>
      <c r="E315" s="191"/>
      <c r="F315" s="191" t="s">
        <v>663</v>
      </c>
      <c r="H315" s="192">
        <v>108.05</v>
      </c>
      <c r="L315" s="188"/>
      <c r="M315" s="193"/>
      <c r="T315" s="194"/>
      <c r="AT315" s="190" t="s">
        <v>156</v>
      </c>
      <c r="AU315" s="190" t="s">
        <v>79</v>
      </c>
      <c r="AV315" s="190" t="s">
        <v>79</v>
      </c>
      <c r="AW315" s="190" t="s">
        <v>121</v>
      </c>
      <c r="AX315" s="190" t="s">
        <v>71</v>
      </c>
      <c r="AY315" s="190" t="s">
        <v>142</v>
      </c>
    </row>
    <row r="316" spans="2:65" s="102" customFormat="1" ht="15.75" customHeight="1" x14ac:dyDescent="0.3">
      <c r="B316" s="195"/>
      <c r="D316" s="189" t="s">
        <v>156</v>
      </c>
      <c r="E316" s="196"/>
      <c r="F316" s="197" t="s">
        <v>167</v>
      </c>
      <c r="H316" s="198">
        <v>108.05</v>
      </c>
      <c r="L316" s="195"/>
      <c r="M316" s="199"/>
      <c r="T316" s="200"/>
      <c r="AT316" s="196" t="s">
        <v>156</v>
      </c>
      <c r="AU316" s="196" t="s">
        <v>79</v>
      </c>
      <c r="AV316" s="196" t="s">
        <v>149</v>
      </c>
      <c r="AW316" s="196" t="s">
        <v>121</v>
      </c>
      <c r="AX316" s="196" t="s">
        <v>77</v>
      </c>
      <c r="AY316" s="196" t="s">
        <v>142</v>
      </c>
    </row>
    <row r="317" spans="2:65" s="102" customFormat="1" ht="15.75" customHeight="1" x14ac:dyDescent="0.3">
      <c r="B317" s="103"/>
      <c r="C317" s="159" t="s">
        <v>664</v>
      </c>
      <c r="D317" s="159" t="s">
        <v>145</v>
      </c>
      <c r="E317" s="160" t="s">
        <v>665</v>
      </c>
      <c r="F317" s="161" t="s">
        <v>666</v>
      </c>
      <c r="G317" s="162" t="s">
        <v>293</v>
      </c>
      <c r="H317" s="163">
        <v>3310.0360000000001</v>
      </c>
      <c r="I317" s="171"/>
      <c r="J317" s="164">
        <f>ROUND($I$317*$H$317,2)</f>
        <v>0</v>
      </c>
      <c r="K317" s="161" t="s">
        <v>294</v>
      </c>
      <c r="L317" s="103"/>
      <c r="M317" s="165"/>
      <c r="N317" s="179" t="s">
        <v>42</v>
      </c>
      <c r="O317" s="180">
        <v>0.245</v>
      </c>
      <c r="P317" s="180">
        <f>$O$317*$H$317</f>
        <v>810.95881999999995</v>
      </c>
      <c r="Q317" s="180">
        <v>3.48E-3</v>
      </c>
      <c r="R317" s="180">
        <f>$Q$317*$H$317</f>
        <v>11.518925279999999</v>
      </c>
      <c r="S317" s="180">
        <v>0</v>
      </c>
      <c r="T317" s="181">
        <f>$S$317*$H$317</f>
        <v>0</v>
      </c>
      <c r="AR317" s="99" t="s">
        <v>149</v>
      </c>
      <c r="AT317" s="99" t="s">
        <v>145</v>
      </c>
      <c r="AU317" s="99" t="s">
        <v>79</v>
      </c>
      <c r="AY317" s="102" t="s">
        <v>142</v>
      </c>
      <c r="BE317" s="169">
        <f>IF($N$317="základní",$J$317,0)</f>
        <v>0</v>
      </c>
      <c r="BF317" s="169">
        <f>IF($N$317="snížená",$J$317,0)</f>
        <v>0</v>
      </c>
      <c r="BG317" s="169">
        <f>IF($N$317="zákl. přenesená",$J$317,0)</f>
        <v>0</v>
      </c>
      <c r="BH317" s="169">
        <f>IF($N$317="sníž. přenesená",$J$317,0)</f>
        <v>0</v>
      </c>
      <c r="BI317" s="169">
        <f>IF($N$317="nulová",$J$317,0)</f>
        <v>0</v>
      </c>
      <c r="BJ317" s="99" t="s">
        <v>77</v>
      </c>
      <c r="BK317" s="169">
        <f>ROUND($I$317*$H$317,2)</f>
        <v>0</v>
      </c>
      <c r="BL317" s="99" t="s">
        <v>149</v>
      </c>
      <c r="BM317" s="99" t="s">
        <v>667</v>
      </c>
    </row>
    <row r="318" spans="2:65" s="102" customFormat="1" ht="15.75" customHeight="1" x14ac:dyDescent="0.3">
      <c r="B318" s="182"/>
      <c r="D318" s="183" t="s">
        <v>156</v>
      </c>
      <c r="E318" s="184"/>
      <c r="F318" s="184" t="s">
        <v>668</v>
      </c>
      <c r="H318" s="185"/>
      <c r="L318" s="182"/>
      <c r="M318" s="186"/>
      <c r="T318" s="187"/>
      <c r="AT318" s="185" t="s">
        <v>156</v>
      </c>
      <c r="AU318" s="185" t="s">
        <v>79</v>
      </c>
      <c r="AV318" s="185" t="s">
        <v>77</v>
      </c>
      <c r="AW318" s="185" t="s">
        <v>121</v>
      </c>
      <c r="AX318" s="185" t="s">
        <v>71</v>
      </c>
      <c r="AY318" s="185" t="s">
        <v>142</v>
      </c>
    </row>
    <row r="319" spans="2:65" s="102" customFormat="1" ht="15.75" customHeight="1" x14ac:dyDescent="0.3">
      <c r="B319" s="188"/>
      <c r="D319" s="189" t="s">
        <v>156</v>
      </c>
      <c r="E319" s="190"/>
      <c r="F319" s="191" t="s">
        <v>669</v>
      </c>
      <c r="H319" s="192">
        <v>3310.0360000000001</v>
      </c>
      <c r="L319" s="188"/>
      <c r="M319" s="193"/>
      <c r="T319" s="194"/>
      <c r="AT319" s="190" t="s">
        <v>156</v>
      </c>
      <c r="AU319" s="190" t="s">
        <v>79</v>
      </c>
      <c r="AV319" s="190" t="s">
        <v>79</v>
      </c>
      <c r="AW319" s="190" t="s">
        <v>121</v>
      </c>
      <c r="AX319" s="190" t="s">
        <v>71</v>
      </c>
      <c r="AY319" s="190" t="s">
        <v>142</v>
      </c>
    </row>
    <row r="320" spans="2:65" s="102" customFormat="1" ht="15.75" customHeight="1" x14ac:dyDescent="0.3">
      <c r="B320" s="195"/>
      <c r="D320" s="189" t="s">
        <v>156</v>
      </c>
      <c r="E320" s="196"/>
      <c r="F320" s="197" t="s">
        <v>167</v>
      </c>
      <c r="H320" s="198">
        <v>3310.0360000000001</v>
      </c>
      <c r="L320" s="195"/>
      <c r="M320" s="199"/>
      <c r="T320" s="200"/>
      <c r="AT320" s="196" t="s">
        <v>156</v>
      </c>
      <c r="AU320" s="196" t="s">
        <v>79</v>
      </c>
      <c r="AV320" s="196" t="s">
        <v>149</v>
      </c>
      <c r="AW320" s="196" t="s">
        <v>121</v>
      </c>
      <c r="AX320" s="196" t="s">
        <v>77</v>
      </c>
      <c r="AY320" s="196" t="s">
        <v>142</v>
      </c>
    </row>
    <row r="321" spans="2:65" s="102" customFormat="1" ht="15.75" customHeight="1" x14ac:dyDescent="0.3">
      <c r="B321" s="103"/>
      <c r="C321" s="159" t="s">
        <v>670</v>
      </c>
      <c r="D321" s="159" t="s">
        <v>145</v>
      </c>
      <c r="E321" s="160" t="s">
        <v>671</v>
      </c>
      <c r="F321" s="161" t="s">
        <v>672</v>
      </c>
      <c r="G321" s="162" t="s">
        <v>293</v>
      </c>
      <c r="H321" s="163">
        <v>3442.386</v>
      </c>
      <c r="I321" s="171"/>
      <c r="J321" s="164">
        <f>ROUND($I$321*$H$321,2)</f>
        <v>0</v>
      </c>
      <c r="K321" s="161"/>
      <c r="L321" s="103"/>
      <c r="M321" s="165"/>
      <c r="N321" s="179" t="s">
        <v>42</v>
      </c>
      <c r="O321" s="180">
        <v>0.245</v>
      </c>
      <c r="P321" s="180">
        <f>$O$321*$H$321</f>
        <v>843.38456999999994</v>
      </c>
      <c r="Q321" s="180">
        <v>3.48E-3</v>
      </c>
      <c r="R321" s="180">
        <f>$Q$321*$H$321</f>
        <v>11.979503279999999</v>
      </c>
      <c r="S321" s="180">
        <v>0</v>
      </c>
      <c r="T321" s="181">
        <f>$S$321*$H$321</f>
        <v>0</v>
      </c>
      <c r="AR321" s="99" t="s">
        <v>149</v>
      </c>
      <c r="AT321" s="99" t="s">
        <v>145</v>
      </c>
      <c r="AU321" s="99" t="s">
        <v>79</v>
      </c>
      <c r="AY321" s="102" t="s">
        <v>142</v>
      </c>
      <c r="BE321" s="169">
        <f>IF($N$321="základní",$J$321,0)</f>
        <v>0</v>
      </c>
      <c r="BF321" s="169">
        <f>IF($N$321="snížená",$J$321,0)</f>
        <v>0</v>
      </c>
      <c r="BG321" s="169">
        <f>IF($N$321="zákl. přenesená",$J$321,0)</f>
        <v>0</v>
      </c>
      <c r="BH321" s="169">
        <f>IF($N$321="sníž. přenesená",$J$321,0)</f>
        <v>0</v>
      </c>
      <c r="BI321" s="169">
        <f>IF($N$321="nulová",$J$321,0)</f>
        <v>0</v>
      </c>
      <c r="BJ321" s="99" t="s">
        <v>77</v>
      </c>
      <c r="BK321" s="169">
        <f>ROUND($I$321*$H$321,2)</f>
        <v>0</v>
      </c>
      <c r="BL321" s="99" t="s">
        <v>149</v>
      </c>
      <c r="BM321" s="99" t="s">
        <v>673</v>
      </c>
    </row>
    <row r="322" spans="2:65" s="102" customFormat="1" ht="15.75" customHeight="1" x14ac:dyDescent="0.3">
      <c r="B322" s="103"/>
      <c r="C322" s="162" t="s">
        <v>674</v>
      </c>
      <c r="D322" s="162" t="s">
        <v>145</v>
      </c>
      <c r="E322" s="160" t="s">
        <v>675</v>
      </c>
      <c r="F322" s="161" t="s">
        <v>676</v>
      </c>
      <c r="G322" s="162" t="s">
        <v>293</v>
      </c>
      <c r="H322" s="163">
        <v>3442.386</v>
      </c>
      <c r="I322" s="171"/>
      <c r="J322" s="164">
        <f>ROUND($I$322*$H$322,2)</f>
        <v>0</v>
      </c>
      <c r="K322" s="161"/>
      <c r="L322" s="103"/>
      <c r="M322" s="165"/>
      <c r="N322" s="179" t="s">
        <v>42</v>
      </c>
      <c r="O322" s="180">
        <v>0</v>
      </c>
      <c r="P322" s="180">
        <f>$O$322*$H$322</f>
        <v>0</v>
      </c>
      <c r="Q322" s="180">
        <v>0</v>
      </c>
      <c r="R322" s="180">
        <f>$Q$322*$H$322</f>
        <v>0</v>
      </c>
      <c r="S322" s="180">
        <v>0</v>
      </c>
      <c r="T322" s="181">
        <f>$S$322*$H$322</f>
        <v>0</v>
      </c>
      <c r="AR322" s="99" t="s">
        <v>149</v>
      </c>
      <c r="AT322" s="99" t="s">
        <v>145</v>
      </c>
      <c r="AU322" s="99" t="s">
        <v>79</v>
      </c>
      <c r="AY322" s="99" t="s">
        <v>142</v>
      </c>
      <c r="BE322" s="169">
        <f>IF($N$322="základní",$J$322,0)</f>
        <v>0</v>
      </c>
      <c r="BF322" s="169">
        <f>IF($N$322="snížená",$J$322,0)</f>
        <v>0</v>
      </c>
      <c r="BG322" s="169">
        <f>IF($N$322="zákl. přenesená",$J$322,0)</f>
        <v>0</v>
      </c>
      <c r="BH322" s="169">
        <f>IF($N$322="sníž. přenesená",$J$322,0)</f>
        <v>0</v>
      </c>
      <c r="BI322" s="169">
        <f>IF($N$322="nulová",$J$322,0)</f>
        <v>0</v>
      </c>
      <c r="BJ322" s="99" t="s">
        <v>77</v>
      </c>
      <c r="BK322" s="169">
        <f>ROUND($I$322*$H$322,2)</f>
        <v>0</v>
      </c>
      <c r="BL322" s="99" t="s">
        <v>149</v>
      </c>
      <c r="BM322" s="99" t="s">
        <v>486</v>
      </c>
    </row>
    <row r="323" spans="2:65" s="102" customFormat="1" ht="30.75" customHeight="1" x14ac:dyDescent="0.3">
      <c r="B323" s="103"/>
      <c r="D323" s="183" t="s">
        <v>151</v>
      </c>
      <c r="F323" s="209" t="s">
        <v>677</v>
      </c>
      <c r="L323" s="103"/>
      <c r="M323" s="210"/>
      <c r="T323" s="211"/>
      <c r="AT323" s="102" t="s">
        <v>151</v>
      </c>
      <c r="AU323" s="102" t="s">
        <v>79</v>
      </c>
    </row>
    <row r="324" spans="2:65" s="102" customFormat="1" ht="15.75" customHeight="1" x14ac:dyDescent="0.3">
      <c r="B324" s="182"/>
      <c r="D324" s="189" t="s">
        <v>156</v>
      </c>
      <c r="E324" s="185"/>
      <c r="F324" s="184" t="s">
        <v>678</v>
      </c>
      <c r="H324" s="185"/>
      <c r="L324" s="182"/>
      <c r="M324" s="186"/>
      <c r="T324" s="187"/>
      <c r="AT324" s="185" t="s">
        <v>156</v>
      </c>
      <c r="AU324" s="185" t="s">
        <v>79</v>
      </c>
      <c r="AV324" s="185" t="s">
        <v>77</v>
      </c>
      <c r="AW324" s="185" t="s">
        <v>121</v>
      </c>
      <c r="AX324" s="185" t="s">
        <v>71</v>
      </c>
      <c r="AY324" s="185" t="s">
        <v>142</v>
      </c>
    </row>
    <row r="325" spans="2:65" s="102" customFormat="1" ht="15.75" customHeight="1" x14ac:dyDescent="0.3">
      <c r="B325" s="188"/>
      <c r="D325" s="189" t="s">
        <v>156</v>
      </c>
      <c r="E325" s="190"/>
      <c r="F325" s="191" t="s">
        <v>679</v>
      </c>
      <c r="H325" s="192">
        <v>3442.386</v>
      </c>
      <c r="L325" s="188"/>
      <c r="M325" s="193"/>
      <c r="T325" s="194"/>
      <c r="AT325" s="190" t="s">
        <v>156</v>
      </c>
      <c r="AU325" s="190" t="s">
        <v>79</v>
      </c>
      <c r="AV325" s="190" t="s">
        <v>79</v>
      </c>
      <c r="AW325" s="190" t="s">
        <v>121</v>
      </c>
      <c r="AX325" s="190" t="s">
        <v>71</v>
      </c>
      <c r="AY325" s="190" t="s">
        <v>142</v>
      </c>
    </row>
    <row r="326" spans="2:65" s="102" customFormat="1" ht="15.75" customHeight="1" x14ac:dyDescent="0.3">
      <c r="B326" s="195"/>
      <c r="D326" s="189" t="s">
        <v>156</v>
      </c>
      <c r="E326" s="196"/>
      <c r="F326" s="197" t="s">
        <v>167</v>
      </c>
      <c r="H326" s="198">
        <v>3442.386</v>
      </c>
      <c r="L326" s="195"/>
      <c r="M326" s="199"/>
      <c r="T326" s="200"/>
      <c r="AT326" s="196" t="s">
        <v>156</v>
      </c>
      <c r="AU326" s="196" t="s">
        <v>79</v>
      </c>
      <c r="AV326" s="196" t="s">
        <v>149</v>
      </c>
      <c r="AW326" s="196" t="s">
        <v>121</v>
      </c>
      <c r="AX326" s="196" t="s">
        <v>77</v>
      </c>
      <c r="AY326" s="196" t="s">
        <v>142</v>
      </c>
    </row>
    <row r="327" spans="2:65" s="102" customFormat="1" ht="15.75" customHeight="1" x14ac:dyDescent="0.3">
      <c r="B327" s="103"/>
      <c r="C327" s="159" t="s">
        <v>680</v>
      </c>
      <c r="D327" s="159" t="s">
        <v>145</v>
      </c>
      <c r="E327" s="160" t="s">
        <v>681</v>
      </c>
      <c r="F327" s="161" t="s">
        <v>682</v>
      </c>
      <c r="G327" s="162" t="s">
        <v>293</v>
      </c>
      <c r="H327" s="163">
        <v>3442.386</v>
      </c>
      <c r="I327" s="171"/>
      <c r="J327" s="164">
        <f>ROUND($I$327*$H$327,2)</f>
        <v>0</v>
      </c>
      <c r="K327" s="161"/>
      <c r="L327" s="103"/>
      <c r="M327" s="165"/>
      <c r="N327" s="179" t="s">
        <v>42</v>
      </c>
      <c r="O327" s="180">
        <v>0</v>
      </c>
      <c r="P327" s="180">
        <f>$O$327*$H$327</f>
        <v>0</v>
      </c>
      <c r="Q327" s="180">
        <v>0</v>
      </c>
      <c r="R327" s="180">
        <f>$Q$327*$H$327</f>
        <v>0</v>
      </c>
      <c r="S327" s="180">
        <v>0</v>
      </c>
      <c r="T327" s="181">
        <f>$S$327*$H$327</f>
        <v>0</v>
      </c>
      <c r="AR327" s="99" t="s">
        <v>149</v>
      </c>
      <c r="AT327" s="99" t="s">
        <v>145</v>
      </c>
      <c r="AU327" s="99" t="s">
        <v>79</v>
      </c>
      <c r="AY327" s="102" t="s">
        <v>142</v>
      </c>
      <c r="BE327" s="169">
        <f>IF($N$327="základní",$J$327,0)</f>
        <v>0</v>
      </c>
      <c r="BF327" s="169">
        <f>IF($N$327="snížená",$J$327,0)</f>
        <v>0</v>
      </c>
      <c r="BG327" s="169">
        <f>IF($N$327="zákl. přenesená",$J$327,0)</f>
        <v>0</v>
      </c>
      <c r="BH327" s="169">
        <f>IF($N$327="sníž. přenesená",$J$327,0)</f>
        <v>0</v>
      </c>
      <c r="BI327" s="169">
        <f>IF($N$327="nulová",$J$327,0)</f>
        <v>0</v>
      </c>
      <c r="BJ327" s="99" t="s">
        <v>77</v>
      </c>
      <c r="BK327" s="169">
        <f>ROUND($I$327*$H$327,2)</f>
        <v>0</v>
      </c>
      <c r="BL327" s="99" t="s">
        <v>149</v>
      </c>
      <c r="BM327" s="99" t="s">
        <v>683</v>
      </c>
    </row>
    <row r="328" spans="2:65" s="102" customFormat="1" ht="15.75" customHeight="1" x14ac:dyDescent="0.3">
      <c r="B328" s="182"/>
      <c r="D328" s="183" t="s">
        <v>156</v>
      </c>
      <c r="E328" s="184"/>
      <c r="F328" s="184" t="s">
        <v>684</v>
      </c>
      <c r="H328" s="185"/>
      <c r="L328" s="182"/>
      <c r="M328" s="186"/>
      <c r="T328" s="187"/>
      <c r="AT328" s="185" t="s">
        <v>156</v>
      </c>
      <c r="AU328" s="185" t="s">
        <v>79</v>
      </c>
      <c r="AV328" s="185" t="s">
        <v>77</v>
      </c>
      <c r="AW328" s="185" t="s">
        <v>121</v>
      </c>
      <c r="AX328" s="185" t="s">
        <v>71</v>
      </c>
      <c r="AY328" s="185" t="s">
        <v>142</v>
      </c>
    </row>
    <row r="329" spans="2:65" s="102" customFormat="1" ht="15.75" customHeight="1" x14ac:dyDescent="0.3">
      <c r="B329" s="182"/>
      <c r="D329" s="189" t="s">
        <v>156</v>
      </c>
      <c r="E329" s="185"/>
      <c r="F329" s="184" t="s">
        <v>685</v>
      </c>
      <c r="H329" s="185"/>
      <c r="L329" s="182"/>
      <c r="M329" s="186"/>
      <c r="T329" s="187"/>
      <c r="AT329" s="185" t="s">
        <v>156</v>
      </c>
      <c r="AU329" s="185" t="s">
        <v>79</v>
      </c>
      <c r="AV329" s="185" t="s">
        <v>77</v>
      </c>
      <c r="AW329" s="185" t="s">
        <v>121</v>
      </c>
      <c r="AX329" s="185" t="s">
        <v>71</v>
      </c>
      <c r="AY329" s="185" t="s">
        <v>142</v>
      </c>
    </row>
    <row r="330" spans="2:65" s="102" customFormat="1" ht="15.75" customHeight="1" x14ac:dyDescent="0.3">
      <c r="B330" s="182"/>
      <c r="D330" s="189" t="s">
        <v>156</v>
      </c>
      <c r="E330" s="185"/>
      <c r="F330" s="184" t="s">
        <v>686</v>
      </c>
      <c r="H330" s="185"/>
      <c r="L330" s="182"/>
      <c r="M330" s="186"/>
      <c r="T330" s="187"/>
      <c r="AT330" s="185" t="s">
        <v>156</v>
      </c>
      <c r="AU330" s="185" t="s">
        <v>79</v>
      </c>
      <c r="AV330" s="185" t="s">
        <v>77</v>
      </c>
      <c r="AW330" s="185" t="s">
        <v>121</v>
      </c>
      <c r="AX330" s="185" t="s">
        <v>71</v>
      </c>
      <c r="AY330" s="185" t="s">
        <v>142</v>
      </c>
    </row>
    <row r="331" spans="2:65" s="102" customFormat="1" ht="15.75" customHeight="1" x14ac:dyDescent="0.3">
      <c r="B331" s="182"/>
      <c r="D331" s="189" t="s">
        <v>156</v>
      </c>
      <c r="E331" s="185"/>
      <c r="F331" s="184" t="s">
        <v>687</v>
      </c>
      <c r="H331" s="185"/>
      <c r="L331" s="182"/>
      <c r="M331" s="186"/>
      <c r="T331" s="187"/>
      <c r="AT331" s="185" t="s">
        <v>156</v>
      </c>
      <c r="AU331" s="185" t="s">
        <v>79</v>
      </c>
      <c r="AV331" s="185" t="s">
        <v>77</v>
      </c>
      <c r="AW331" s="185" t="s">
        <v>121</v>
      </c>
      <c r="AX331" s="185" t="s">
        <v>71</v>
      </c>
      <c r="AY331" s="185" t="s">
        <v>142</v>
      </c>
    </row>
    <row r="332" spans="2:65" s="102" customFormat="1" ht="15.75" customHeight="1" x14ac:dyDescent="0.3">
      <c r="B332" s="188"/>
      <c r="D332" s="189" t="s">
        <v>156</v>
      </c>
      <c r="E332" s="190"/>
      <c r="F332" s="191" t="s">
        <v>688</v>
      </c>
      <c r="H332" s="192">
        <v>3442.386</v>
      </c>
      <c r="L332" s="188"/>
      <c r="M332" s="193"/>
      <c r="T332" s="194"/>
      <c r="AT332" s="190" t="s">
        <v>156</v>
      </c>
      <c r="AU332" s="190" t="s">
        <v>79</v>
      </c>
      <c r="AV332" s="190" t="s">
        <v>79</v>
      </c>
      <c r="AW332" s="190" t="s">
        <v>121</v>
      </c>
      <c r="AX332" s="190" t="s">
        <v>71</v>
      </c>
      <c r="AY332" s="190" t="s">
        <v>142</v>
      </c>
    </row>
    <row r="333" spans="2:65" s="102" customFormat="1" ht="15.75" customHeight="1" x14ac:dyDescent="0.3">
      <c r="B333" s="195"/>
      <c r="D333" s="189" t="s">
        <v>156</v>
      </c>
      <c r="E333" s="196"/>
      <c r="F333" s="197" t="s">
        <v>167</v>
      </c>
      <c r="H333" s="198">
        <v>3442.386</v>
      </c>
      <c r="L333" s="195"/>
      <c r="M333" s="199"/>
      <c r="T333" s="200"/>
      <c r="AT333" s="196" t="s">
        <v>156</v>
      </c>
      <c r="AU333" s="196" t="s">
        <v>79</v>
      </c>
      <c r="AV333" s="196" t="s">
        <v>149</v>
      </c>
      <c r="AW333" s="196" t="s">
        <v>121</v>
      </c>
      <c r="AX333" s="196" t="s">
        <v>77</v>
      </c>
      <c r="AY333" s="196" t="s">
        <v>142</v>
      </c>
    </row>
    <row r="334" spans="2:65" s="102" customFormat="1" ht="15.75" customHeight="1" x14ac:dyDescent="0.3">
      <c r="B334" s="103"/>
      <c r="C334" s="159" t="s">
        <v>689</v>
      </c>
      <c r="D334" s="159" t="s">
        <v>145</v>
      </c>
      <c r="E334" s="160" t="s">
        <v>690</v>
      </c>
      <c r="F334" s="161" t="s">
        <v>691</v>
      </c>
      <c r="G334" s="162" t="s">
        <v>293</v>
      </c>
      <c r="H334" s="163">
        <v>6.3</v>
      </c>
      <c r="I334" s="171"/>
      <c r="J334" s="164">
        <f>ROUND($I$334*$H$334,2)</f>
        <v>0</v>
      </c>
      <c r="K334" s="161" t="s">
        <v>294</v>
      </c>
      <c r="L334" s="103"/>
      <c r="M334" s="165"/>
      <c r="N334" s="179" t="s">
        <v>42</v>
      </c>
      <c r="O334" s="180">
        <v>0.44</v>
      </c>
      <c r="P334" s="180">
        <f>$O$334*$H$334</f>
        <v>2.7719999999999998</v>
      </c>
      <c r="Q334" s="180">
        <v>4.9800000000000001E-3</v>
      </c>
      <c r="R334" s="180">
        <f>$Q$334*$H$334</f>
        <v>3.1373999999999999E-2</v>
      </c>
      <c r="S334" s="180">
        <v>0</v>
      </c>
      <c r="T334" s="181">
        <f>$S$334*$H$334</f>
        <v>0</v>
      </c>
      <c r="AR334" s="99" t="s">
        <v>149</v>
      </c>
      <c r="AT334" s="99" t="s">
        <v>145</v>
      </c>
      <c r="AU334" s="99" t="s">
        <v>79</v>
      </c>
      <c r="AY334" s="102" t="s">
        <v>142</v>
      </c>
      <c r="BE334" s="169">
        <f>IF($N$334="základní",$J$334,0)</f>
        <v>0</v>
      </c>
      <c r="BF334" s="169">
        <f>IF($N$334="snížená",$J$334,0)</f>
        <v>0</v>
      </c>
      <c r="BG334" s="169">
        <f>IF($N$334="zákl. přenesená",$J$334,0)</f>
        <v>0</v>
      </c>
      <c r="BH334" s="169">
        <f>IF($N$334="sníž. přenesená",$J$334,0)</f>
        <v>0</v>
      </c>
      <c r="BI334" s="169">
        <f>IF($N$334="nulová",$J$334,0)</f>
        <v>0</v>
      </c>
      <c r="BJ334" s="99" t="s">
        <v>77</v>
      </c>
      <c r="BK334" s="169">
        <f>ROUND($I$334*$H$334,2)</f>
        <v>0</v>
      </c>
      <c r="BL334" s="99" t="s">
        <v>149</v>
      </c>
      <c r="BM334" s="99" t="s">
        <v>692</v>
      </c>
    </row>
    <row r="335" spans="2:65" s="102" customFormat="1" ht="15.75" customHeight="1" x14ac:dyDescent="0.3">
      <c r="B335" s="182"/>
      <c r="D335" s="183" t="s">
        <v>156</v>
      </c>
      <c r="E335" s="184"/>
      <c r="F335" s="184" t="s">
        <v>549</v>
      </c>
      <c r="H335" s="185"/>
      <c r="L335" s="182"/>
      <c r="M335" s="186"/>
      <c r="T335" s="187"/>
      <c r="AT335" s="185" t="s">
        <v>156</v>
      </c>
      <c r="AU335" s="185" t="s">
        <v>79</v>
      </c>
      <c r="AV335" s="185" t="s">
        <v>77</v>
      </c>
      <c r="AW335" s="185" t="s">
        <v>121</v>
      </c>
      <c r="AX335" s="185" t="s">
        <v>71</v>
      </c>
      <c r="AY335" s="185" t="s">
        <v>142</v>
      </c>
    </row>
    <row r="336" spans="2:65" s="102" customFormat="1" ht="15.75" customHeight="1" x14ac:dyDescent="0.3">
      <c r="B336" s="188"/>
      <c r="D336" s="189" t="s">
        <v>156</v>
      </c>
      <c r="E336" s="190"/>
      <c r="F336" s="191" t="s">
        <v>693</v>
      </c>
      <c r="H336" s="192">
        <v>6.3</v>
      </c>
      <c r="L336" s="188"/>
      <c r="M336" s="193"/>
      <c r="T336" s="194"/>
      <c r="AT336" s="190" t="s">
        <v>156</v>
      </c>
      <c r="AU336" s="190" t="s">
        <v>79</v>
      </c>
      <c r="AV336" s="190" t="s">
        <v>79</v>
      </c>
      <c r="AW336" s="190" t="s">
        <v>121</v>
      </c>
      <c r="AX336" s="190" t="s">
        <v>71</v>
      </c>
      <c r="AY336" s="190" t="s">
        <v>142</v>
      </c>
    </row>
    <row r="337" spans="2:65" s="102" customFormat="1" ht="15.75" customHeight="1" x14ac:dyDescent="0.3">
      <c r="B337" s="195"/>
      <c r="D337" s="189" t="s">
        <v>156</v>
      </c>
      <c r="E337" s="196"/>
      <c r="F337" s="197" t="s">
        <v>167</v>
      </c>
      <c r="H337" s="198">
        <v>6.3</v>
      </c>
      <c r="L337" s="195"/>
      <c r="M337" s="199"/>
      <c r="T337" s="200"/>
      <c r="AT337" s="196" t="s">
        <v>156</v>
      </c>
      <c r="AU337" s="196" t="s">
        <v>79</v>
      </c>
      <c r="AV337" s="196" t="s">
        <v>149</v>
      </c>
      <c r="AW337" s="196" t="s">
        <v>121</v>
      </c>
      <c r="AX337" s="196" t="s">
        <v>77</v>
      </c>
      <c r="AY337" s="196" t="s">
        <v>142</v>
      </c>
    </row>
    <row r="338" spans="2:65" s="102" customFormat="1" ht="15.75" customHeight="1" x14ac:dyDescent="0.3">
      <c r="B338" s="103"/>
      <c r="C338" s="159" t="s">
        <v>694</v>
      </c>
      <c r="D338" s="159" t="s">
        <v>145</v>
      </c>
      <c r="E338" s="160" t="s">
        <v>695</v>
      </c>
      <c r="F338" s="161" t="s">
        <v>696</v>
      </c>
      <c r="G338" s="162" t="s">
        <v>293</v>
      </c>
      <c r="H338" s="163">
        <v>885</v>
      </c>
      <c r="I338" s="171"/>
      <c r="J338" s="164">
        <f>ROUND($I$338*$H$338,2)</f>
        <v>0</v>
      </c>
      <c r="K338" s="161" t="s">
        <v>294</v>
      </c>
      <c r="L338" s="103"/>
      <c r="M338" s="165"/>
      <c r="N338" s="179" t="s">
        <v>42</v>
      </c>
      <c r="O338" s="180">
        <v>0.06</v>
      </c>
      <c r="P338" s="180">
        <f>$O$338*$H$338</f>
        <v>53.1</v>
      </c>
      <c r="Q338" s="180">
        <v>1.2E-4</v>
      </c>
      <c r="R338" s="180">
        <f>$Q$338*$H$338</f>
        <v>0.1062</v>
      </c>
      <c r="S338" s="180">
        <v>0</v>
      </c>
      <c r="T338" s="181">
        <f>$S$338*$H$338</f>
        <v>0</v>
      </c>
      <c r="AR338" s="99" t="s">
        <v>149</v>
      </c>
      <c r="AT338" s="99" t="s">
        <v>145</v>
      </c>
      <c r="AU338" s="99" t="s">
        <v>79</v>
      </c>
      <c r="AY338" s="102" t="s">
        <v>142</v>
      </c>
      <c r="BE338" s="169">
        <f>IF($N$338="základní",$J$338,0)</f>
        <v>0</v>
      </c>
      <c r="BF338" s="169">
        <f>IF($N$338="snížená",$J$338,0)</f>
        <v>0</v>
      </c>
      <c r="BG338" s="169">
        <f>IF($N$338="zákl. přenesená",$J$338,0)</f>
        <v>0</v>
      </c>
      <c r="BH338" s="169">
        <f>IF($N$338="sníž. přenesená",$J$338,0)</f>
        <v>0</v>
      </c>
      <c r="BI338" s="169">
        <f>IF($N$338="nulová",$J$338,0)</f>
        <v>0</v>
      </c>
      <c r="BJ338" s="99" t="s">
        <v>77</v>
      </c>
      <c r="BK338" s="169">
        <f>ROUND($I$338*$H$338,2)</f>
        <v>0</v>
      </c>
      <c r="BL338" s="99" t="s">
        <v>149</v>
      </c>
      <c r="BM338" s="99" t="s">
        <v>545</v>
      </c>
    </row>
    <row r="339" spans="2:65" s="102" customFormat="1" ht="15.75" customHeight="1" x14ac:dyDescent="0.3">
      <c r="B339" s="103"/>
      <c r="C339" s="162" t="s">
        <v>697</v>
      </c>
      <c r="D339" s="162" t="s">
        <v>145</v>
      </c>
      <c r="E339" s="160" t="s">
        <v>698</v>
      </c>
      <c r="F339" s="161" t="s">
        <v>699</v>
      </c>
      <c r="G339" s="162" t="s">
        <v>293</v>
      </c>
      <c r="H339" s="163">
        <v>4486.4859999999999</v>
      </c>
      <c r="I339" s="171"/>
      <c r="J339" s="164">
        <f>ROUND($I$339*$H$339,2)</f>
        <v>0</v>
      </c>
      <c r="K339" s="161" t="s">
        <v>294</v>
      </c>
      <c r="L339" s="103"/>
      <c r="M339" s="165"/>
      <c r="N339" s="179" t="s">
        <v>42</v>
      </c>
      <c r="O339" s="180">
        <v>0.14000000000000001</v>
      </c>
      <c r="P339" s="180">
        <f>$O$339*$H$339</f>
        <v>628.10804000000007</v>
      </c>
      <c r="Q339" s="180">
        <v>0</v>
      </c>
      <c r="R339" s="180">
        <f>$Q$339*$H$339</f>
        <v>0</v>
      </c>
      <c r="S339" s="180">
        <v>0</v>
      </c>
      <c r="T339" s="181">
        <f>$S$339*$H$339</f>
        <v>0</v>
      </c>
      <c r="AR339" s="99" t="s">
        <v>149</v>
      </c>
      <c r="AT339" s="99" t="s">
        <v>145</v>
      </c>
      <c r="AU339" s="99" t="s">
        <v>79</v>
      </c>
      <c r="AY339" s="99" t="s">
        <v>142</v>
      </c>
      <c r="BE339" s="169">
        <f>IF($N$339="základní",$J$339,0)</f>
        <v>0</v>
      </c>
      <c r="BF339" s="169">
        <f>IF($N$339="snížená",$J$339,0)</f>
        <v>0</v>
      </c>
      <c r="BG339" s="169">
        <f>IF($N$339="zákl. přenesená",$J$339,0)</f>
        <v>0</v>
      </c>
      <c r="BH339" s="169">
        <f>IF($N$339="sníž. přenesená",$J$339,0)</f>
        <v>0</v>
      </c>
      <c r="BI339" s="169">
        <f>IF($N$339="nulová",$J$339,0)</f>
        <v>0</v>
      </c>
      <c r="BJ339" s="99" t="s">
        <v>77</v>
      </c>
      <c r="BK339" s="169">
        <f>ROUND($I$339*$H$339,2)</f>
        <v>0</v>
      </c>
      <c r="BL339" s="99" t="s">
        <v>149</v>
      </c>
      <c r="BM339" s="99" t="s">
        <v>700</v>
      </c>
    </row>
    <row r="340" spans="2:65" s="102" customFormat="1" ht="15.75" customHeight="1" x14ac:dyDescent="0.3">
      <c r="B340" s="188"/>
      <c r="D340" s="183" t="s">
        <v>156</v>
      </c>
      <c r="E340" s="191"/>
      <c r="F340" s="191" t="s">
        <v>701</v>
      </c>
      <c r="H340" s="192">
        <v>3442.386</v>
      </c>
      <c r="L340" s="188"/>
      <c r="M340" s="193"/>
      <c r="T340" s="194"/>
      <c r="AT340" s="190" t="s">
        <v>156</v>
      </c>
      <c r="AU340" s="190" t="s">
        <v>79</v>
      </c>
      <c r="AV340" s="190" t="s">
        <v>79</v>
      </c>
      <c r="AW340" s="190" t="s">
        <v>121</v>
      </c>
      <c r="AX340" s="190" t="s">
        <v>71</v>
      </c>
      <c r="AY340" s="190" t="s">
        <v>142</v>
      </c>
    </row>
    <row r="341" spans="2:65" s="102" customFormat="1" ht="15.75" customHeight="1" x14ac:dyDescent="0.3">
      <c r="B341" s="188"/>
      <c r="D341" s="189" t="s">
        <v>156</v>
      </c>
      <c r="E341" s="190"/>
      <c r="F341" s="191" t="s">
        <v>702</v>
      </c>
      <c r="H341" s="192">
        <v>139.17500000000001</v>
      </c>
      <c r="L341" s="188"/>
      <c r="M341" s="193"/>
      <c r="T341" s="194"/>
      <c r="AT341" s="190" t="s">
        <v>156</v>
      </c>
      <c r="AU341" s="190" t="s">
        <v>79</v>
      </c>
      <c r="AV341" s="190" t="s">
        <v>79</v>
      </c>
      <c r="AW341" s="190" t="s">
        <v>121</v>
      </c>
      <c r="AX341" s="190" t="s">
        <v>71</v>
      </c>
      <c r="AY341" s="190" t="s">
        <v>142</v>
      </c>
    </row>
    <row r="342" spans="2:65" s="102" customFormat="1" ht="15.75" customHeight="1" x14ac:dyDescent="0.3">
      <c r="B342" s="188"/>
      <c r="D342" s="189" t="s">
        <v>156</v>
      </c>
      <c r="E342" s="190"/>
      <c r="F342" s="191" t="s">
        <v>703</v>
      </c>
      <c r="H342" s="192">
        <v>688.47699999999998</v>
      </c>
      <c r="L342" s="188"/>
      <c r="M342" s="193"/>
      <c r="T342" s="194"/>
      <c r="AT342" s="190" t="s">
        <v>156</v>
      </c>
      <c r="AU342" s="190" t="s">
        <v>79</v>
      </c>
      <c r="AV342" s="190" t="s">
        <v>79</v>
      </c>
      <c r="AW342" s="190" t="s">
        <v>121</v>
      </c>
      <c r="AX342" s="190" t="s">
        <v>71</v>
      </c>
      <c r="AY342" s="190" t="s">
        <v>142</v>
      </c>
    </row>
    <row r="343" spans="2:65" s="102" customFormat="1" ht="15.75" customHeight="1" x14ac:dyDescent="0.3">
      <c r="B343" s="188"/>
      <c r="D343" s="189" t="s">
        <v>156</v>
      </c>
      <c r="E343" s="190"/>
      <c r="F343" s="191" t="s">
        <v>704</v>
      </c>
      <c r="H343" s="192">
        <v>216.44800000000001</v>
      </c>
      <c r="L343" s="188"/>
      <c r="M343" s="193"/>
      <c r="T343" s="194"/>
      <c r="AT343" s="190" t="s">
        <v>156</v>
      </c>
      <c r="AU343" s="190" t="s">
        <v>79</v>
      </c>
      <c r="AV343" s="190" t="s">
        <v>79</v>
      </c>
      <c r="AW343" s="190" t="s">
        <v>121</v>
      </c>
      <c r="AX343" s="190" t="s">
        <v>71</v>
      </c>
      <c r="AY343" s="190" t="s">
        <v>142</v>
      </c>
    </row>
    <row r="344" spans="2:65" s="102" customFormat="1" ht="15.75" customHeight="1" x14ac:dyDescent="0.3">
      <c r="B344" s="195"/>
      <c r="D344" s="189" t="s">
        <v>156</v>
      </c>
      <c r="E344" s="196"/>
      <c r="F344" s="197" t="s">
        <v>167</v>
      </c>
      <c r="H344" s="198">
        <v>4486.4859999999999</v>
      </c>
      <c r="L344" s="195"/>
      <c r="M344" s="199"/>
      <c r="T344" s="200"/>
      <c r="AT344" s="196" t="s">
        <v>156</v>
      </c>
      <c r="AU344" s="196" t="s">
        <v>79</v>
      </c>
      <c r="AV344" s="196" t="s">
        <v>149</v>
      </c>
      <c r="AW344" s="196" t="s">
        <v>121</v>
      </c>
      <c r="AX344" s="196" t="s">
        <v>77</v>
      </c>
      <c r="AY344" s="196" t="s">
        <v>142</v>
      </c>
    </row>
    <row r="345" spans="2:65" s="102" customFormat="1" ht="15.75" customHeight="1" x14ac:dyDescent="0.3">
      <c r="B345" s="103"/>
      <c r="C345" s="159" t="s">
        <v>705</v>
      </c>
      <c r="D345" s="159" t="s">
        <v>145</v>
      </c>
      <c r="E345" s="160" t="s">
        <v>706</v>
      </c>
      <c r="F345" s="161" t="s">
        <v>707</v>
      </c>
      <c r="G345" s="162" t="s">
        <v>315</v>
      </c>
      <c r="H345" s="163">
        <v>27</v>
      </c>
      <c r="I345" s="171"/>
      <c r="J345" s="164">
        <f>ROUND($I$345*$H$345,2)</f>
        <v>0</v>
      </c>
      <c r="K345" s="161" t="s">
        <v>294</v>
      </c>
      <c r="L345" s="103"/>
      <c r="M345" s="165"/>
      <c r="N345" s="179" t="s">
        <v>42</v>
      </c>
      <c r="O345" s="180">
        <v>2.3170000000000002</v>
      </c>
      <c r="P345" s="180">
        <f>$O$345*$H$345</f>
        <v>62.559000000000005</v>
      </c>
      <c r="Q345" s="180">
        <v>2.45329</v>
      </c>
      <c r="R345" s="180">
        <f>$Q$345*$H$345</f>
        <v>66.238829999999993</v>
      </c>
      <c r="S345" s="180">
        <v>0</v>
      </c>
      <c r="T345" s="181">
        <f>$S$345*$H$345</f>
        <v>0</v>
      </c>
      <c r="AR345" s="99" t="s">
        <v>149</v>
      </c>
      <c r="AT345" s="99" t="s">
        <v>145</v>
      </c>
      <c r="AU345" s="99" t="s">
        <v>79</v>
      </c>
      <c r="AY345" s="102" t="s">
        <v>142</v>
      </c>
      <c r="BE345" s="169">
        <f>IF($N$345="základní",$J$345,0)</f>
        <v>0</v>
      </c>
      <c r="BF345" s="169">
        <f>IF($N$345="snížená",$J$345,0)</f>
        <v>0</v>
      </c>
      <c r="BG345" s="169">
        <f>IF($N$345="zákl. přenesená",$J$345,0)</f>
        <v>0</v>
      </c>
      <c r="BH345" s="169">
        <f>IF($N$345="sníž. přenesená",$J$345,0)</f>
        <v>0</v>
      </c>
      <c r="BI345" s="169">
        <f>IF($N$345="nulová",$J$345,0)</f>
        <v>0</v>
      </c>
      <c r="BJ345" s="99" t="s">
        <v>77</v>
      </c>
      <c r="BK345" s="169">
        <f>ROUND($I$345*$H$345,2)</f>
        <v>0</v>
      </c>
      <c r="BL345" s="99" t="s">
        <v>149</v>
      </c>
      <c r="BM345" s="99" t="s">
        <v>708</v>
      </c>
    </row>
    <row r="346" spans="2:65" s="102" customFormat="1" ht="30.75" customHeight="1" x14ac:dyDescent="0.3">
      <c r="B346" s="103"/>
      <c r="D346" s="183" t="s">
        <v>151</v>
      </c>
      <c r="F346" s="209" t="s">
        <v>709</v>
      </c>
      <c r="L346" s="103"/>
      <c r="M346" s="210"/>
      <c r="T346" s="211"/>
      <c r="AT346" s="102" t="s">
        <v>151</v>
      </c>
      <c r="AU346" s="102" t="s">
        <v>79</v>
      </c>
    </row>
    <row r="347" spans="2:65" s="102" customFormat="1" ht="15.75" customHeight="1" x14ac:dyDescent="0.3">
      <c r="B347" s="182"/>
      <c r="D347" s="189" t="s">
        <v>156</v>
      </c>
      <c r="E347" s="185"/>
      <c r="F347" s="184" t="s">
        <v>423</v>
      </c>
      <c r="H347" s="185"/>
      <c r="L347" s="182"/>
      <c r="M347" s="186"/>
      <c r="T347" s="187"/>
      <c r="AT347" s="185" t="s">
        <v>156</v>
      </c>
      <c r="AU347" s="185" t="s">
        <v>79</v>
      </c>
      <c r="AV347" s="185" t="s">
        <v>77</v>
      </c>
      <c r="AW347" s="185" t="s">
        <v>121</v>
      </c>
      <c r="AX347" s="185" t="s">
        <v>71</v>
      </c>
      <c r="AY347" s="185" t="s">
        <v>142</v>
      </c>
    </row>
    <row r="348" spans="2:65" s="102" customFormat="1" ht="15.75" customHeight="1" x14ac:dyDescent="0.3">
      <c r="B348" s="188"/>
      <c r="D348" s="189" t="s">
        <v>156</v>
      </c>
      <c r="E348" s="190"/>
      <c r="F348" s="191" t="s">
        <v>710</v>
      </c>
      <c r="H348" s="192">
        <v>27</v>
      </c>
      <c r="L348" s="188"/>
      <c r="M348" s="193"/>
      <c r="T348" s="194"/>
      <c r="AT348" s="190" t="s">
        <v>156</v>
      </c>
      <c r="AU348" s="190" t="s">
        <v>79</v>
      </c>
      <c r="AV348" s="190" t="s">
        <v>79</v>
      </c>
      <c r="AW348" s="190" t="s">
        <v>121</v>
      </c>
      <c r="AX348" s="190" t="s">
        <v>71</v>
      </c>
      <c r="AY348" s="190" t="s">
        <v>142</v>
      </c>
    </row>
    <row r="349" spans="2:65" s="102" customFormat="1" ht="15.75" customHeight="1" x14ac:dyDescent="0.3">
      <c r="B349" s="195"/>
      <c r="D349" s="189" t="s">
        <v>156</v>
      </c>
      <c r="E349" s="196"/>
      <c r="F349" s="197" t="s">
        <v>167</v>
      </c>
      <c r="H349" s="198">
        <v>27</v>
      </c>
      <c r="L349" s="195"/>
      <c r="M349" s="199"/>
      <c r="T349" s="200"/>
      <c r="AT349" s="196" t="s">
        <v>156</v>
      </c>
      <c r="AU349" s="196" t="s">
        <v>79</v>
      </c>
      <c r="AV349" s="196" t="s">
        <v>149</v>
      </c>
      <c r="AW349" s="196" t="s">
        <v>121</v>
      </c>
      <c r="AX349" s="196" t="s">
        <v>77</v>
      </c>
      <c r="AY349" s="196" t="s">
        <v>142</v>
      </c>
    </row>
    <row r="350" spans="2:65" s="102" customFormat="1" ht="15.75" customHeight="1" x14ac:dyDescent="0.3">
      <c r="B350" s="103"/>
      <c r="C350" s="159" t="s">
        <v>711</v>
      </c>
      <c r="D350" s="159" t="s">
        <v>145</v>
      </c>
      <c r="E350" s="160" t="s">
        <v>712</v>
      </c>
      <c r="F350" s="161" t="s">
        <v>713</v>
      </c>
      <c r="G350" s="162" t="s">
        <v>315</v>
      </c>
      <c r="H350" s="163">
        <v>27</v>
      </c>
      <c r="I350" s="171"/>
      <c r="J350" s="164">
        <f>ROUND($I$350*$H$350,2)</f>
        <v>0</v>
      </c>
      <c r="K350" s="161" t="s">
        <v>294</v>
      </c>
      <c r="L350" s="103"/>
      <c r="M350" s="165"/>
      <c r="N350" s="179" t="s">
        <v>42</v>
      </c>
      <c r="O350" s="180">
        <v>0.20499999999999999</v>
      </c>
      <c r="P350" s="180">
        <f>$O$350*$H$350</f>
        <v>5.5349999999999993</v>
      </c>
      <c r="Q350" s="180">
        <v>0</v>
      </c>
      <c r="R350" s="180">
        <f>$Q$350*$H$350</f>
        <v>0</v>
      </c>
      <c r="S350" s="180">
        <v>0</v>
      </c>
      <c r="T350" s="181">
        <f>$S$350*$H$350</f>
        <v>0</v>
      </c>
      <c r="AR350" s="99" t="s">
        <v>149</v>
      </c>
      <c r="AT350" s="99" t="s">
        <v>145</v>
      </c>
      <c r="AU350" s="99" t="s">
        <v>79</v>
      </c>
      <c r="AY350" s="102" t="s">
        <v>142</v>
      </c>
      <c r="BE350" s="169">
        <f>IF($N$350="základní",$J$350,0)</f>
        <v>0</v>
      </c>
      <c r="BF350" s="169">
        <f>IF($N$350="snížená",$J$350,0)</f>
        <v>0</v>
      </c>
      <c r="BG350" s="169">
        <f>IF($N$350="zákl. přenesená",$J$350,0)</f>
        <v>0</v>
      </c>
      <c r="BH350" s="169">
        <f>IF($N$350="sníž. přenesená",$J$350,0)</f>
        <v>0</v>
      </c>
      <c r="BI350" s="169">
        <f>IF($N$350="nulová",$J$350,0)</f>
        <v>0</v>
      </c>
      <c r="BJ350" s="99" t="s">
        <v>77</v>
      </c>
      <c r="BK350" s="169">
        <f>ROUND($I$350*$H$350,2)</f>
        <v>0</v>
      </c>
      <c r="BL350" s="99" t="s">
        <v>149</v>
      </c>
      <c r="BM350" s="99" t="s">
        <v>714</v>
      </c>
    </row>
    <row r="351" spans="2:65" s="102" customFormat="1" ht="15.75" customHeight="1" x14ac:dyDescent="0.3">
      <c r="B351" s="103"/>
      <c r="C351" s="162" t="s">
        <v>715</v>
      </c>
      <c r="D351" s="162" t="s">
        <v>145</v>
      </c>
      <c r="E351" s="160" t="s">
        <v>716</v>
      </c>
      <c r="F351" s="161" t="s">
        <v>717</v>
      </c>
      <c r="G351" s="162" t="s">
        <v>362</v>
      </c>
      <c r="H351" s="163">
        <v>0.878</v>
      </c>
      <c r="I351" s="171"/>
      <c r="J351" s="164">
        <f>ROUND($I$351*$H$351,2)</f>
        <v>0</v>
      </c>
      <c r="K351" s="161" t="s">
        <v>294</v>
      </c>
      <c r="L351" s="103"/>
      <c r="M351" s="165"/>
      <c r="N351" s="179" t="s">
        <v>42</v>
      </c>
      <c r="O351" s="180">
        <v>15.231</v>
      </c>
      <c r="P351" s="180">
        <f>$O$351*$H$351</f>
        <v>13.372818000000001</v>
      </c>
      <c r="Q351" s="180">
        <v>1.0530600000000001</v>
      </c>
      <c r="R351" s="180">
        <f>$Q$351*$H$351</f>
        <v>0.92458668000000011</v>
      </c>
      <c r="S351" s="180">
        <v>0</v>
      </c>
      <c r="T351" s="181">
        <f>$S$351*$H$351</f>
        <v>0</v>
      </c>
      <c r="AR351" s="99" t="s">
        <v>149</v>
      </c>
      <c r="AT351" s="99" t="s">
        <v>145</v>
      </c>
      <c r="AU351" s="99" t="s">
        <v>79</v>
      </c>
      <c r="AY351" s="99" t="s">
        <v>142</v>
      </c>
      <c r="BE351" s="169">
        <f>IF($N$351="základní",$J$351,0)</f>
        <v>0</v>
      </c>
      <c r="BF351" s="169">
        <f>IF($N$351="snížená",$J$351,0)</f>
        <v>0</v>
      </c>
      <c r="BG351" s="169">
        <f>IF($N$351="zákl. přenesená",$J$351,0)</f>
        <v>0</v>
      </c>
      <c r="BH351" s="169">
        <f>IF($N$351="sníž. přenesená",$J$351,0)</f>
        <v>0</v>
      </c>
      <c r="BI351" s="169">
        <f>IF($N$351="nulová",$J$351,0)</f>
        <v>0</v>
      </c>
      <c r="BJ351" s="99" t="s">
        <v>77</v>
      </c>
      <c r="BK351" s="169">
        <f>ROUND($I$351*$H$351,2)</f>
        <v>0</v>
      </c>
      <c r="BL351" s="99" t="s">
        <v>149</v>
      </c>
      <c r="BM351" s="99" t="s">
        <v>718</v>
      </c>
    </row>
    <row r="352" spans="2:65" s="102" customFormat="1" ht="30.75" customHeight="1" x14ac:dyDescent="0.3">
      <c r="B352" s="103"/>
      <c r="D352" s="183" t="s">
        <v>151</v>
      </c>
      <c r="F352" s="209" t="s">
        <v>719</v>
      </c>
      <c r="L352" s="103"/>
      <c r="M352" s="210"/>
      <c r="T352" s="211"/>
      <c r="AT352" s="102" t="s">
        <v>151</v>
      </c>
      <c r="AU352" s="102" t="s">
        <v>79</v>
      </c>
    </row>
    <row r="353" spans="2:65" s="102" customFormat="1" ht="15.75" customHeight="1" x14ac:dyDescent="0.3">
      <c r="B353" s="103"/>
      <c r="C353" s="159" t="s">
        <v>720</v>
      </c>
      <c r="D353" s="159" t="s">
        <v>145</v>
      </c>
      <c r="E353" s="160" t="s">
        <v>721</v>
      </c>
      <c r="F353" s="161" t="s">
        <v>722</v>
      </c>
      <c r="G353" s="162" t="s">
        <v>293</v>
      </c>
      <c r="H353" s="163">
        <v>526.96</v>
      </c>
      <c r="I353" s="171"/>
      <c r="J353" s="164">
        <f>ROUND($I$353*$H$353,2)</f>
        <v>0</v>
      </c>
      <c r="K353" s="161" t="s">
        <v>294</v>
      </c>
      <c r="L353" s="103"/>
      <c r="M353" s="165"/>
      <c r="N353" s="179" t="s">
        <v>42</v>
      </c>
      <c r="O353" s="180">
        <v>0.47499999999999998</v>
      </c>
      <c r="P353" s="180">
        <f>$O$353*$H$353</f>
        <v>250.30600000000001</v>
      </c>
      <c r="Q353" s="180">
        <v>9.4500000000000001E-2</v>
      </c>
      <c r="R353" s="180">
        <f>$Q$353*$H$353</f>
        <v>49.797720000000005</v>
      </c>
      <c r="S353" s="180">
        <v>0</v>
      </c>
      <c r="T353" s="181">
        <f>$S$353*$H$353</f>
        <v>0</v>
      </c>
      <c r="AR353" s="99" t="s">
        <v>149</v>
      </c>
      <c r="AT353" s="99" t="s">
        <v>145</v>
      </c>
      <c r="AU353" s="99" t="s">
        <v>79</v>
      </c>
      <c r="AY353" s="102" t="s">
        <v>142</v>
      </c>
      <c r="BE353" s="169">
        <f>IF($N$353="základní",$J$353,0)</f>
        <v>0</v>
      </c>
      <c r="BF353" s="169">
        <f>IF($N$353="snížená",$J$353,0)</f>
        <v>0</v>
      </c>
      <c r="BG353" s="169">
        <f>IF($N$353="zákl. přenesená",$J$353,0)</f>
        <v>0</v>
      </c>
      <c r="BH353" s="169">
        <f>IF($N$353="sníž. přenesená",$J$353,0)</f>
        <v>0</v>
      </c>
      <c r="BI353" s="169">
        <f>IF($N$353="nulová",$J$353,0)</f>
        <v>0</v>
      </c>
      <c r="BJ353" s="99" t="s">
        <v>77</v>
      </c>
      <c r="BK353" s="169">
        <f>ROUND($I$353*$H$353,2)</f>
        <v>0</v>
      </c>
      <c r="BL353" s="99" t="s">
        <v>149</v>
      </c>
      <c r="BM353" s="99" t="s">
        <v>723</v>
      </c>
    </row>
    <row r="354" spans="2:65" s="102" customFormat="1" ht="30.75" customHeight="1" x14ac:dyDescent="0.3">
      <c r="B354" s="103"/>
      <c r="D354" s="183" t="s">
        <v>151</v>
      </c>
      <c r="F354" s="209" t="s">
        <v>724</v>
      </c>
      <c r="L354" s="103"/>
      <c r="M354" s="210"/>
      <c r="T354" s="211"/>
      <c r="AT354" s="102" t="s">
        <v>151</v>
      </c>
      <c r="AU354" s="102" t="s">
        <v>79</v>
      </c>
    </row>
    <row r="355" spans="2:65" s="102" customFormat="1" ht="15.75" customHeight="1" x14ac:dyDescent="0.3">
      <c r="B355" s="188"/>
      <c r="D355" s="189" t="s">
        <v>156</v>
      </c>
      <c r="E355" s="190"/>
      <c r="F355" s="191" t="s">
        <v>725</v>
      </c>
      <c r="H355" s="192">
        <v>526.96</v>
      </c>
      <c r="L355" s="188"/>
      <c r="M355" s="193"/>
      <c r="T355" s="194"/>
      <c r="AT355" s="190" t="s">
        <v>156</v>
      </c>
      <c r="AU355" s="190" t="s">
        <v>79</v>
      </c>
      <c r="AV355" s="190" t="s">
        <v>79</v>
      </c>
      <c r="AW355" s="190" t="s">
        <v>121</v>
      </c>
      <c r="AX355" s="190" t="s">
        <v>71</v>
      </c>
      <c r="AY355" s="190" t="s">
        <v>142</v>
      </c>
    </row>
    <row r="356" spans="2:65" s="102" customFormat="1" ht="15.75" customHeight="1" x14ac:dyDescent="0.3">
      <c r="B356" s="195"/>
      <c r="D356" s="189" t="s">
        <v>156</v>
      </c>
      <c r="E356" s="196"/>
      <c r="F356" s="197" t="s">
        <v>167</v>
      </c>
      <c r="H356" s="198">
        <v>526.96</v>
      </c>
      <c r="L356" s="195"/>
      <c r="M356" s="199"/>
      <c r="T356" s="200"/>
      <c r="AT356" s="196" t="s">
        <v>156</v>
      </c>
      <c r="AU356" s="196" t="s">
        <v>79</v>
      </c>
      <c r="AV356" s="196" t="s">
        <v>149</v>
      </c>
      <c r="AW356" s="196" t="s">
        <v>121</v>
      </c>
      <c r="AX356" s="196" t="s">
        <v>77</v>
      </c>
      <c r="AY356" s="196" t="s">
        <v>142</v>
      </c>
    </row>
    <row r="357" spans="2:65" s="102" customFormat="1" ht="15.75" customHeight="1" x14ac:dyDescent="0.3">
      <c r="B357" s="103"/>
      <c r="C357" s="159" t="s">
        <v>726</v>
      </c>
      <c r="D357" s="159" t="s">
        <v>145</v>
      </c>
      <c r="E357" s="160" t="s">
        <v>727</v>
      </c>
      <c r="F357" s="161" t="s">
        <v>728</v>
      </c>
      <c r="G357" s="162" t="s">
        <v>293</v>
      </c>
      <c r="H357" s="163">
        <v>56</v>
      </c>
      <c r="I357" s="171"/>
      <c r="J357" s="164">
        <f>ROUND($I$357*$H$357,2)</f>
        <v>0</v>
      </c>
      <c r="K357" s="161" t="s">
        <v>294</v>
      </c>
      <c r="L357" s="103"/>
      <c r="M357" s="165"/>
      <c r="N357" s="179" t="s">
        <v>42</v>
      </c>
      <c r="O357" s="180">
        <v>0.42</v>
      </c>
      <c r="P357" s="180">
        <f>$O$357*$H$357</f>
        <v>23.52</v>
      </c>
      <c r="Q357" s="180">
        <v>4.2000000000000003E-2</v>
      </c>
      <c r="R357" s="180">
        <f>$Q$357*$H$357</f>
        <v>2.3520000000000003</v>
      </c>
      <c r="S357" s="180">
        <v>0</v>
      </c>
      <c r="T357" s="181">
        <f>$S$357*$H$357</f>
        <v>0</v>
      </c>
      <c r="AR357" s="99" t="s">
        <v>149</v>
      </c>
      <c r="AT357" s="99" t="s">
        <v>145</v>
      </c>
      <c r="AU357" s="99" t="s">
        <v>79</v>
      </c>
      <c r="AY357" s="102" t="s">
        <v>142</v>
      </c>
      <c r="BE357" s="169">
        <f>IF($N$357="základní",$J$357,0)</f>
        <v>0</v>
      </c>
      <c r="BF357" s="169">
        <f>IF($N$357="snížená",$J$357,0)</f>
        <v>0</v>
      </c>
      <c r="BG357" s="169">
        <f>IF($N$357="zákl. přenesená",$J$357,0)</f>
        <v>0</v>
      </c>
      <c r="BH357" s="169">
        <f>IF($N$357="sníž. přenesená",$J$357,0)</f>
        <v>0</v>
      </c>
      <c r="BI357" s="169">
        <f>IF($N$357="nulová",$J$357,0)</f>
        <v>0</v>
      </c>
      <c r="BJ357" s="99" t="s">
        <v>77</v>
      </c>
      <c r="BK357" s="169">
        <f>ROUND($I$357*$H$357,2)</f>
        <v>0</v>
      </c>
      <c r="BL357" s="99" t="s">
        <v>149</v>
      </c>
      <c r="BM357" s="99" t="s">
        <v>729</v>
      </c>
    </row>
    <row r="358" spans="2:65" s="102" customFormat="1" ht="15.75" customHeight="1" x14ac:dyDescent="0.3">
      <c r="B358" s="188"/>
      <c r="D358" s="183" t="s">
        <v>156</v>
      </c>
      <c r="E358" s="191"/>
      <c r="F358" s="191" t="s">
        <v>730</v>
      </c>
      <c r="H358" s="192">
        <v>56</v>
      </c>
      <c r="L358" s="188"/>
      <c r="M358" s="193"/>
      <c r="T358" s="194"/>
      <c r="AT358" s="190" t="s">
        <v>156</v>
      </c>
      <c r="AU358" s="190" t="s">
        <v>79</v>
      </c>
      <c r="AV358" s="190" t="s">
        <v>79</v>
      </c>
      <c r="AW358" s="190" t="s">
        <v>121</v>
      </c>
      <c r="AX358" s="190" t="s">
        <v>71</v>
      </c>
      <c r="AY358" s="190" t="s">
        <v>142</v>
      </c>
    </row>
    <row r="359" spans="2:65" s="102" customFormat="1" ht="15.75" customHeight="1" x14ac:dyDescent="0.3">
      <c r="B359" s="195"/>
      <c r="D359" s="189" t="s">
        <v>156</v>
      </c>
      <c r="E359" s="196"/>
      <c r="F359" s="197" t="s">
        <v>167</v>
      </c>
      <c r="H359" s="198">
        <v>56</v>
      </c>
      <c r="L359" s="195"/>
      <c r="M359" s="199"/>
      <c r="T359" s="200"/>
      <c r="AT359" s="196" t="s">
        <v>156</v>
      </c>
      <c r="AU359" s="196" t="s">
        <v>79</v>
      </c>
      <c r="AV359" s="196" t="s">
        <v>149</v>
      </c>
      <c r="AW359" s="196" t="s">
        <v>121</v>
      </c>
      <c r="AX359" s="196" t="s">
        <v>77</v>
      </c>
      <c r="AY359" s="196" t="s">
        <v>142</v>
      </c>
    </row>
    <row r="360" spans="2:65" s="102" customFormat="1" ht="15.75" customHeight="1" x14ac:dyDescent="0.3">
      <c r="B360" s="103"/>
      <c r="C360" s="159" t="s">
        <v>731</v>
      </c>
      <c r="D360" s="159" t="s">
        <v>145</v>
      </c>
      <c r="E360" s="160" t="s">
        <v>732</v>
      </c>
      <c r="F360" s="161" t="s">
        <v>733</v>
      </c>
      <c r="G360" s="162" t="s">
        <v>293</v>
      </c>
      <c r="H360" s="163">
        <v>203.38800000000001</v>
      </c>
      <c r="I360" s="171"/>
      <c r="J360" s="164">
        <f>ROUND($I$360*$H$360,2)</f>
        <v>0</v>
      </c>
      <c r="K360" s="161" t="s">
        <v>294</v>
      </c>
      <c r="L360" s="103"/>
      <c r="M360" s="165"/>
      <c r="N360" s="179" t="s">
        <v>42</v>
      </c>
      <c r="O360" s="180">
        <v>0.55600000000000005</v>
      </c>
      <c r="P360" s="180">
        <f>$O$360*$H$360</f>
        <v>113.08372800000001</v>
      </c>
      <c r="Q360" s="180">
        <v>8.4000000000000005E-2</v>
      </c>
      <c r="R360" s="180">
        <f>$Q$360*$H$360</f>
        <v>17.084592000000001</v>
      </c>
      <c r="S360" s="180">
        <v>0</v>
      </c>
      <c r="T360" s="181">
        <f>$S$360*$H$360</f>
        <v>0</v>
      </c>
      <c r="AR360" s="99" t="s">
        <v>149</v>
      </c>
      <c r="AT360" s="99" t="s">
        <v>145</v>
      </c>
      <c r="AU360" s="99" t="s">
        <v>79</v>
      </c>
      <c r="AY360" s="102" t="s">
        <v>142</v>
      </c>
      <c r="BE360" s="169">
        <f>IF($N$360="základní",$J$360,0)</f>
        <v>0</v>
      </c>
      <c r="BF360" s="169">
        <f>IF($N$360="snížená",$J$360,0)</f>
        <v>0</v>
      </c>
      <c r="BG360" s="169">
        <f>IF($N$360="zákl. přenesená",$J$360,0)</f>
        <v>0</v>
      </c>
      <c r="BH360" s="169">
        <f>IF($N$360="sníž. přenesená",$J$360,0)</f>
        <v>0</v>
      </c>
      <c r="BI360" s="169">
        <f>IF($N$360="nulová",$J$360,0)</f>
        <v>0</v>
      </c>
      <c r="BJ360" s="99" t="s">
        <v>77</v>
      </c>
      <c r="BK360" s="169">
        <f>ROUND($I$360*$H$360,2)</f>
        <v>0</v>
      </c>
      <c r="BL360" s="99" t="s">
        <v>149</v>
      </c>
      <c r="BM360" s="99" t="s">
        <v>734</v>
      </c>
    </row>
    <row r="361" spans="2:65" s="102" customFormat="1" ht="15.75" customHeight="1" x14ac:dyDescent="0.3">
      <c r="B361" s="188"/>
      <c r="D361" s="183" t="s">
        <v>156</v>
      </c>
      <c r="E361" s="191"/>
      <c r="F361" s="191" t="s">
        <v>735</v>
      </c>
      <c r="H361" s="192">
        <v>203.38800000000001</v>
      </c>
      <c r="L361" s="188"/>
      <c r="M361" s="193"/>
      <c r="T361" s="194"/>
      <c r="AT361" s="190" t="s">
        <v>156</v>
      </c>
      <c r="AU361" s="190" t="s">
        <v>79</v>
      </c>
      <c r="AV361" s="190" t="s">
        <v>79</v>
      </c>
      <c r="AW361" s="190" t="s">
        <v>121</v>
      </c>
      <c r="AX361" s="190" t="s">
        <v>71</v>
      </c>
      <c r="AY361" s="190" t="s">
        <v>142</v>
      </c>
    </row>
    <row r="362" spans="2:65" s="102" customFormat="1" ht="15.75" customHeight="1" x14ac:dyDescent="0.3">
      <c r="B362" s="195"/>
      <c r="D362" s="189" t="s">
        <v>156</v>
      </c>
      <c r="E362" s="196"/>
      <c r="F362" s="197" t="s">
        <v>167</v>
      </c>
      <c r="H362" s="198">
        <v>203.38800000000001</v>
      </c>
      <c r="L362" s="195"/>
      <c r="M362" s="199"/>
      <c r="T362" s="200"/>
      <c r="AT362" s="196" t="s">
        <v>156</v>
      </c>
      <c r="AU362" s="196" t="s">
        <v>79</v>
      </c>
      <c r="AV362" s="196" t="s">
        <v>149</v>
      </c>
      <c r="AW362" s="196" t="s">
        <v>121</v>
      </c>
      <c r="AX362" s="196" t="s">
        <v>77</v>
      </c>
      <c r="AY362" s="196" t="s">
        <v>142</v>
      </c>
    </row>
    <row r="363" spans="2:65" s="102" customFormat="1" ht="15.75" customHeight="1" x14ac:dyDescent="0.3">
      <c r="B363" s="103"/>
      <c r="C363" s="159" t="s">
        <v>736</v>
      </c>
      <c r="D363" s="159" t="s">
        <v>145</v>
      </c>
      <c r="E363" s="160" t="s">
        <v>737</v>
      </c>
      <c r="F363" s="161" t="s">
        <v>738</v>
      </c>
      <c r="G363" s="162" t="s">
        <v>293</v>
      </c>
      <c r="H363" s="163">
        <v>158.76</v>
      </c>
      <c r="I363" s="171"/>
      <c r="J363" s="164">
        <f>ROUND($I$363*$H$363,2)</f>
        <v>0</v>
      </c>
      <c r="K363" s="161" t="s">
        <v>294</v>
      </c>
      <c r="L363" s="103"/>
      <c r="M363" s="165"/>
      <c r="N363" s="179" t="s">
        <v>42</v>
      </c>
      <c r="O363" s="180">
        <v>0.51700000000000002</v>
      </c>
      <c r="P363" s="180">
        <f>$O$363*$H$363</f>
        <v>82.078919999999997</v>
      </c>
      <c r="Q363" s="180">
        <v>0.105</v>
      </c>
      <c r="R363" s="180">
        <f>$Q$363*$H$363</f>
        <v>16.669799999999999</v>
      </c>
      <c r="S363" s="180">
        <v>0</v>
      </c>
      <c r="T363" s="181">
        <f>$S$363*$H$363</f>
        <v>0</v>
      </c>
      <c r="AR363" s="99" t="s">
        <v>149</v>
      </c>
      <c r="AT363" s="99" t="s">
        <v>145</v>
      </c>
      <c r="AU363" s="99" t="s">
        <v>79</v>
      </c>
      <c r="AY363" s="102" t="s">
        <v>142</v>
      </c>
      <c r="BE363" s="169">
        <f>IF($N$363="základní",$J$363,0)</f>
        <v>0</v>
      </c>
      <c r="BF363" s="169">
        <f>IF($N$363="snížená",$J$363,0)</f>
        <v>0</v>
      </c>
      <c r="BG363" s="169">
        <f>IF($N$363="zákl. přenesená",$J$363,0)</f>
        <v>0</v>
      </c>
      <c r="BH363" s="169">
        <f>IF($N$363="sníž. přenesená",$J$363,0)</f>
        <v>0</v>
      </c>
      <c r="BI363" s="169">
        <f>IF($N$363="nulová",$J$363,0)</f>
        <v>0</v>
      </c>
      <c r="BJ363" s="99" t="s">
        <v>77</v>
      </c>
      <c r="BK363" s="169">
        <f>ROUND($I$363*$H$363,2)</f>
        <v>0</v>
      </c>
      <c r="BL363" s="99" t="s">
        <v>149</v>
      </c>
      <c r="BM363" s="99" t="s">
        <v>739</v>
      </c>
    </row>
    <row r="364" spans="2:65" s="102" customFormat="1" ht="15.75" customHeight="1" x14ac:dyDescent="0.3">
      <c r="B364" s="188"/>
      <c r="D364" s="183" t="s">
        <v>156</v>
      </c>
      <c r="E364" s="191"/>
      <c r="F364" s="191" t="s">
        <v>740</v>
      </c>
      <c r="H364" s="192">
        <v>158.76</v>
      </c>
      <c r="L364" s="188"/>
      <c r="M364" s="193"/>
      <c r="T364" s="194"/>
      <c r="AT364" s="190" t="s">
        <v>156</v>
      </c>
      <c r="AU364" s="190" t="s">
        <v>79</v>
      </c>
      <c r="AV364" s="190" t="s">
        <v>79</v>
      </c>
      <c r="AW364" s="190" t="s">
        <v>121</v>
      </c>
      <c r="AX364" s="190" t="s">
        <v>71</v>
      </c>
      <c r="AY364" s="190" t="s">
        <v>142</v>
      </c>
    </row>
    <row r="365" spans="2:65" s="102" customFormat="1" ht="15.75" customHeight="1" x14ac:dyDescent="0.3">
      <c r="B365" s="195"/>
      <c r="D365" s="189" t="s">
        <v>156</v>
      </c>
      <c r="E365" s="196"/>
      <c r="F365" s="197" t="s">
        <v>167</v>
      </c>
      <c r="H365" s="198">
        <v>158.76</v>
      </c>
      <c r="L365" s="195"/>
      <c r="M365" s="199"/>
      <c r="T365" s="200"/>
      <c r="AT365" s="196" t="s">
        <v>156</v>
      </c>
      <c r="AU365" s="196" t="s">
        <v>79</v>
      </c>
      <c r="AV365" s="196" t="s">
        <v>149</v>
      </c>
      <c r="AW365" s="196" t="s">
        <v>121</v>
      </c>
      <c r="AX365" s="196" t="s">
        <v>77</v>
      </c>
      <c r="AY365" s="196" t="s">
        <v>142</v>
      </c>
    </row>
    <row r="366" spans="2:65" s="102" customFormat="1" ht="15.75" customHeight="1" x14ac:dyDescent="0.3">
      <c r="B366" s="103"/>
      <c r="C366" s="159" t="s">
        <v>741</v>
      </c>
      <c r="D366" s="159" t="s">
        <v>145</v>
      </c>
      <c r="E366" s="160" t="s">
        <v>742</v>
      </c>
      <c r="F366" s="161" t="s">
        <v>743</v>
      </c>
      <c r="G366" s="162" t="s">
        <v>315</v>
      </c>
      <c r="H366" s="163">
        <v>128.25399999999999</v>
      </c>
      <c r="I366" s="171"/>
      <c r="J366" s="164">
        <f>ROUND($I$366*$H$366,2)</f>
        <v>0</v>
      </c>
      <c r="K366" s="161" t="s">
        <v>294</v>
      </c>
      <c r="L366" s="103"/>
      <c r="M366" s="165"/>
      <c r="N366" s="179" t="s">
        <v>42</v>
      </c>
      <c r="O366" s="180">
        <v>2.048</v>
      </c>
      <c r="P366" s="180">
        <f>$O$366*$H$366</f>
        <v>262.66419200000001</v>
      </c>
      <c r="Q366" s="180">
        <v>1.98</v>
      </c>
      <c r="R366" s="180">
        <f>$Q$366*$H$366</f>
        <v>253.94291999999999</v>
      </c>
      <c r="S366" s="180">
        <v>0</v>
      </c>
      <c r="T366" s="181">
        <f>$S$366*$H$366</f>
        <v>0</v>
      </c>
      <c r="AR366" s="99" t="s">
        <v>149</v>
      </c>
      <c r="AT366" s="99" t="s">
        <v>145</v>
      </c>
      <c r="AU366" s="99" t="s">
        <v>79</v>
      </c>
      <c r="AY366" s="102" t="s">
        <v>142</v>
      </c>
      <c r="BE366" s="169">
        <f>IF($N$366="základní",$J$366,0)</f>
        <v>0</v>
      </c>
      <c r="BF366" s="169">
        <f>IF($N$366="snížená",$J$366,0)</f>
        <v>0</v>
      </c>
      <c r="BG366" s="169">
        <f>IF($N$366="zákl. přenesená",$J$366,0)</f>
        <v>0</v>
      </c>
      <c r="BH366" s="169">
        <f>IF($N$366="sníž. přenesená",$J$366,0)</f>
        <v>0</v>
      </c>
      <c r="BI366" s="169">
        <f>IF($N$366="nulová",$J$366,0)</f>
        <v>0</v>
      </c>
      <c r="BJ366" s="99" t="s">
        <v>77</v>
      </c>
      <c r="BK366" s="169">
        <f>ROUND($I$366*$H$366,2)</f>
        <v>0</v>
      </c>
      <c r="BL366" s="99" t="s">
        <v>149</v>
      </c>
      <c r="BM366" s="99" t="s">
        <v>744</v>
      </c>
    </row>
    <row r="367" spans="2:65" s="150" customFormat="1" ht="30.75" customHeight="1" x14ac:dyDescent="0.3">
      <c r="B367" s="151"/>
      <c r="D367" s="152" t="s">
        <v>70</v>
      </c>
      <c r="E367" s="177" t="s">
        <v>199</v>
      </c>
      <c r="F367" s="177" t="s">
        <v>745</v>
      </c>
      <c r="J367" s="178">
        <f>$BK$367</f>
        <v>0</v>
      </c>
      <c r="L367" s="151"/>
      <c r="M367" s="155"/>
      <c r="P367" s="156">
        <f>$P$368+SUM($P$369:$P$493)</f>
        <v>6775.9438940000009</v>
      </c>
      <c r="R367" s="156">
        <f>$R$368+SUM($R$369:$R$493)</f>
        <v>13.9221463</v>
      </c>
      <c r="T367" s="157">
        <f>$T$368+SUM($T$369:$T$493)</f>
        <v>1532.8935040000001</v>
      </c>
      <c r="AR367" s="152" t="s">
        <v>77</v>
      </c>
      <c r="AT367" s="152" t="s">
        <v>70</v>
      </c>
      <c r="AU367" s="152" t="s">
        <v>77</v>
      </c>
      <c r="AY367" s="152" t="s">
        <v>142</v>
      </c>
      <c r="BK367" s="158">
        <f>$BK$368+SUM($BK$369:$BK$493)</f>
        <v>0</v>
      </c>
    </row>
    <row r="368" spans="2:65" s="102" customFormat="1" ht="15.75" customHeight="1" x14ac:dyDescent="0.3">
      <c r="B368" s="103"/>
      <c r="C368" s="162" t="s">
        <v>746</v>
      </c>
      <c r="D368" s="162" t="s">
        <v>145</v>
      </c>
      <c r="E368" s="160" t="s">
        <v>747</v>
      </c>
      <c r="F368" s="161" t="s">
        <v>748</v>
      </c>
      <c r="G368" s="162" t="s">
        <v>433</v>
      </c>
      <c r="H368" s="163">
        <v>85.35</v>
      </c>
      <c r="I368" s="171"/>
      <c r="J368" s="164">
        <f>ROUND($I$368*$H$368,2)</f>
        <v>0</v>
      </c>
      <c r="K368" s="161" t="s">
        <v>294</v>
      </c>
      <c r="L368" s="103"/>
      <c r="M368" s="165"/>
      <c r="N368" s="179" t="s">
        <v>42</v>
      </c>
      <c r="O368" s="180">
        <v>0.14599999999999999</v>
      </c>
      <c r="P368" s="180">
        <f>$O$368*$H$368</f>
        <v>12.461099999999998</v>
      </c>
      <c r="Q368" s="180">
        <v>0.10988000000000001</v>
      </c>
      <c r="R368" s="180">
        <f>$Q$368*$H$368</f>
        <v>9.3782580000000006</v>
      </c>
      <c r="S368" s="180">
        <v>0</v>
      </c>
      <c r="T368" s="181">
        <f>$S$368*$H$368</f>
        <v>0</v>
      </c>
      <c r="AR368" s="99" t="s">
        <v>149</v>
      </c>
      <c r="AT368" s="99" t="s">
        <v>145</v>
      </c>
      <c r="AU368" s="99" t="s">
        <v>79</v>
      </c>
      <c r="AY368" s="99" t="s">
        <v>142</v>
      </c>
      <c r="BE368" s="169">
        <f>IF($N$368="základní",$J$368,0)</f>
        <v>0</v>
      </c>
      <c r="BF368" s="169">
        <f>IF($N$368="snížená",$J$368,0)</f>
        <v>0</v>
      </c>
      <c r="BG368" s="169">
        <f>IF($N$368="zákl. přenesená",$J$368,0)</f>
        <v>0</v>
      </c>
      <c r="BH368" s="169">
        <f>IF($N$368="sníž. přenesená",$J$368,0)</f>
        <v>0</v>
      </c>
      <c r="BI368" s="169">
        <f>IF($N$368="nulová",$J$368,0)</f>
        <v>0</v>
      </c>
      <c r="BJ368" s="99" t="s">
        <v>77</v>
      </c>
      <c r="BK368" s="169">
        <f>ROUND($I$368*$H$368,2)</f>
        <v>0</v>
      </c>
      <c r="BL368" s="99" t="s">
        <v>149</v>
      </c>
      <c r="BM368" s="99" t="s">
        <v>749</v>
      </c>
    </row>
    <row r="369" spans="2:65" s="102" customFormat="1" ht="30.75" customHeight="1" x14ac:dyDescent="0.3">
      <c r="B369" s="103"/>
      <c r="D369" s="183" t="s">
        <v>151</v>
      </c>
      <c r="F369" s="209" t="s">
        <v>750</v>
      </c>
      <c r="L369" s="103"/>
      <c r="M369" s="210"/>
      <c r="T369" s="211"/>
      <c r="AT369" s="102" t="s">
        <v>151</v>
      </c>
      <c r="AU369" s="102" t="s">
        <v>79</v>
      </c>
    </row>
    <row r="370" spans="2:65" s="102" customFormat="1" ht="15.75" customHeight="1" x14ac:dyDescent="0.3">
      <c r="B370" s="188"/>
      <c r="D370" s="189" t="s">
        <v>156</v>
      </c>
      <c r="E370" s="190"/>
      <c r="F370" s="191" t="s">
        <v>751</v>
      </c>
      <c r="H370" s="192">
        <v>85.35</v>
      </c>
      <c r="L370" s="188"/>
      <c r="M370" s="193"/>
      <c r="T370" s="194"/>
      <c r="AT370" s="190" t="s">
        <v>156</v>
      </c>
      <c r="AU370" s="190" t="s">
        <v>79</v>
      </c>
      <c r="AV370" s="190" t="s">
        <v>79</v>
      </c>
      <c r="AW370" s="190" t="s">
        <v>121</v>
      </c>
      <c r="AX370" s="190" t="s">
        <v>71</v>
      </c>
      <c r="AY370" s="190" t="s">
        <v>142</v>
      </c>
    </row>
    <row r="371" spans="2:65" s="102" customFormat="1" ht="15.75" customHeight="1" x14ac:dyDescent="0.3">
      <c r="B371" s="195"/>
      <c r="D371" s="189" t="s">
        <v>156</v>
      </c>
      <c r="E371" s="196"/>
      <c r="F371" s="197" t="s">
        <v>167</v>
      </c>
      <c r="H371" s="198">
        <v>85.35</v>
      </c>
      <c r="L371" s="195"/>
      <c r="M371" s="199"/>
      <c r="T371" s="200"/>
      <c r="AT371" s="196" t="s">
        <v>156</v>
      </c>
      <c r="AU371" s="196" t="s">
        <v>79</v>
      </c>
      <c r="AV371" s="196" t="s">
        <v>149</v>
      </c>
      <c r="AW371" s="196" t="s">
        <v>121</v>
      </c>
      <c r="AX371" s="196" t="s">
        <v>77</v>
      </c>
      <c r="AY371" s="196" t="s">
        <v>142</v>
      </c>
    </row>
    <row r="372" spans="2:65" s="102" customFormat="1" ht="15.75" customHeight="1" x14ac:dyDescent="0.3">
      <c r="B372" s="103"/>
      <c r="C372" s="208" t="s">
        <v>752</v>
      </c>
      <c r="D372" s="208" t="s">
        <v>380</v>
      </c>
      <c r="E372" s="202" t="s">
        <v>753</v>
      </c>
      <c r="F372" s="203" t="s">
        <v>754</v>
      </c>
      <c r="G372" s="201" t="s">
        <v>755</v>
      </c>
      <c r="H372" s="204">
        <v>187.77</v>
      </c>
      <c r="I372" s="218"/>
      <c r="J372" s="205">
        <f>ROUND($I$372*$H$372,2)</f>
        <v>0</v>
      </c>
      <c r="K372" s="203" t="s">
        <v>294</v>
      </c>
      <c r="L372" s="206"/>
      <c r="M372" s="203"/>
      <c r="N372" s="207" t="s">
        <v>42</v>
      </c>
      <c r="O372" s="180">
        <v>0</v>
      </c>
      <c r="P372" s="180">
        <f>$O$372*$H$372</f>
        <v>0</v>
      </c>
      <c r="Q372" s="180">
        <v>2.1999999999999999E-2</v>
      </c>
      <c r="R372" s="180">
        <f>$Q$372*$H$372</f>
        <v>4.1309399999999998</v>
      </c>
      <c r="S372" s="180">
        <v>0</v>
      </c>
      <c r="T372" s="181">
        <f>$S$372*$H$372</f>
        <v>0</v>
      </c>
      <c r="AR372" s="99" t="s">
        <v>195</v>
      </c>
      <c r="AT372" s="99" t="s">
        <v>380</v>
      </c>
      <c r="AU372" s="99" t="s">
        <v>79</v>
      </c>
      <c r="AY372" s="102" t="s">
        <v>142</v>
      </c>
      <c r="BE372" s="169">
        <f>IF($N$372="základní",$J$372,0)</f>
        <v>0</v>
      </c>
      <c r="BF372" s="169">
        <f>IF($N$372="snížená",$J$372,0)</f>
        <v>0</v>
      </c>
      <c r="BG372" s="169">
        <f>IF($N$372="zákl. přenesená",$J$372,0)</f>
        <v>0</v>
      </c>
      <c r="BH372" s="169">
        <f>IF($N$372="sníž. přenesená",$J$372,0)</f>
        <v>0</v>
      </c>
      <c r="BI372" s="169">
        <f>IF($N$372="nulová",$J$372,0)</f>
        <v>0</v>
      </c>
      <c r="BJ372" s="99" t="s">
        <v>77</v>
      </c>
      <c r="BK372" s="169">
        <f>ROUND($I$372*$H$372,2)</f>
        <v>0</v>
      </c>
      <c r="BL372" s="99" t="s">
        <v>149</v>
      </c>
      <c r="BM372" s="99" t="s">
        <v>756</v>
      </c>
    </row>
    <row r="373" spans="2:65" s="102" customFormat="1" ht="30.75" customHeight="1" x14ac:dyDescent="0.3">
      <c r="B373" s="103"/>
      <c r="D373" s="183" t="s">
        <v>151</v>
      </c>
      <c r="F373" s="209" t="s">
        <v>757</v>
      </c>
      <c r="L373" s="103"/>
      <c r="M373" s="210"/>
      <c r="T373" s="211"/>
      <c r="AT373" s="102" t="s">
        <v>151</v>
      </c>
      <c r="AU373" s="102" t="s">
        <v>79</v>
      </c>
    </row>
    <row r="374" spans="2:65" s="102" customFormat="1" ht="15.75" customHeight="1" x14ac:dyDescent="0.3">
      <c r="B374" s="188"/>
      <c r="D374" s="189" t="s">
        <v>156</v>
      </c>
      <c r="F374" s="191" t="s">
        <v>758</v>
      </c>
      <c r="H374" s="192">
        <v>187.77</v>
      </c>
      <c r="L374" s="188"/>
      <c r="M374" s="193"/>
      <c r="T374" s="194"/>
      <c r="AT374" s="190" t="s">
        <v>156</v>
      </c>
      <c r="AU374" s="190" t="s">
        <v>79</v>
      </c>
      <c r="AV374" s="190" t="s">
        <v>79</v>
      </c>
      <c r="AW374" s="190" t="s">
        <v>71</v>
      </c>
      <c r="AX374" s="190" t="s">
        <v>77</v>
      </c>
      <c r="AY374" s="190" t="s">
        <v>142</v>
      </c>
    </row>
    <row r="375" spans="2:65" s="102" customFormat="1" ht="15.75" customHeight="1" x14ac:dyDescent="0.3">
      <c r="B375" s="103"/>
      <c r="C375" s="159" t="s">
        <v>759</v>
      </c>
      <c r="D375" s="159" t="s">
        <v>145</v>
      </c>
      <c r="E375" s="160" t="s">
        <v>760</v>
      </c>
      <c r="F375" s="161" t="s">
        <v>761</v>
      </c>
      <c r="G375" s="162" t="s">
        <v>433</v>
      </c>
      <c r="H375" s="163">
        <v>85.35</v>
      </c>
      <c r="I375" s="171"/>
      <c r="J375" s="164">
        <f>ROUND($I$375*$H$375,2)</f>
        <v>0</v>
      </c>
      <c r="K375" s="161" t="s">
        <v>294</v>
      </c>
      <c r="L375" s="103"/>
      <c r="M375" s="165"/>
      <c r="N375" s="179" t="s">
        <v>42</v>
      </c>
      <c r="O375" s="180">
        <v>0.30499999999999999</v>
      </c>
      <c r="P375" s="180">
        <f>$O$375*$H$375</f>
        <v>26.031749999999999</v>
      </c>
      <c r="Q375" s="180">
        <v>0</v>
      </c>
      <c r="R375" s="180">
        <f>$Q$375*$H$375</f>
        <v>0</v>
      </c>
      <c r="S375" s="180">
        <v>0</v>
      </c>
      <c r="T375" s="181">
        <f>$S$375*$H$375</f>
        <v>0</v>
      </c>
      <c r="AR375" s="99" t="s">
        <v>149</v>
      </c>
      <c r="AT375" s="99" t="s">
        <v>145</v>
      </c>
      <c r="AU375" s="99" t="s">
        <v>79</v>
      </c>
      <c r="AY375" s="102" t="s">
        <v>142</v>
      </c>
      <c r="BE375" s="169">
        <f>IF($N$375="základní",$J$375,0)</f>
        <v>0</v>
      </c>
      <c r="BF375" s="169">
        <f>IF($N$375="snížená",$J$375,0)</f>
        <v>0</v>
      </c>
      <c r="BG375" s="169">
        <f>IF($N$375="zákl. přenesená",$J$375,0)</f>
        <v>0</v>
      </c>
      <c r="BH375" s="169">
        <f>IF($N$375="sníž. přenesená",$J$375,0)</f>
        <v>0</v>
      </c>
      <c r="BI375" s="169">
        <f>IF($N$375="nulová",$J$375,0)</f>
        <v>0</v>
      </c>
      <c r="BJ375" s="99" t="s">
        <v>77</v>
      </c>
      <c r="BK375" s="169">
        <f>ROUND($I$375*$H$375,2)</f>
        <v>0</v>
      </c>
      <c r="BL375" s="99" t="s">
        <v>149</v>
      </c>
      <c r="BM375" s="99" t="s">
        <v>762</v>
      </c>
    </row>
    <row r="376" spans="2:65" s="102" customFormat="1" ht="15.75" customHeight="1" x14ac:dyDescent="0.3">
      <c r="B376" s="182"/>
      <c r="D376" s="183" t="s">
        <v>156</v>
      </c>
      <c r="E376" s="184"/>
      <c r="F376" s="184" t="s">
        <v>311</v>
      </c>
      <c r="H376" s="185"/>
      <c r="L376" s="182"/>
      <c r="M376" s="186"/>
      <c r="T376" s="187"/>
      <c r="AT376" s="185" t="s">
        <v>156</v>
      </c>
      <c r="AU376" s="185" t="s">
        <v>79</v>
      </c>
      <c r="AV376" s="185" t="s">
        <v>77</v>
      </c>
      <c r="AW376" s="185" t="s">
        <v>121</v>
      </c>
      <c r="AX376" s="185" t="s">
        <v>71</v>
      </c>
      <c r="AY376" s="185" t="s">
        <v>142</v>
      </c>
    </row>
    <row r="377" spans="2:65" s="102" customFormat="1" ht="15.75" customHeight="1" x14ac:dyDescent="0.3">
      <c r="B377" s="188"/>
      <c r="D377" s="189" t="s">
        <v>156</v>
      </c>
      <c r="E377" s="190"/>
      <c r="F377" s="191" t="s">
        <v>763</v>
      </c>
      <c r="H377" s="192">
        <v>85.35</v>
      </c>
      <c r="L377" s="188"/>
      <c r="M377" s="193"/>
      <c r="T377" s="194"/>
      <c r="AT377" s="190" t="s">
        <v>156</v>
      </c>
      <c r="AU377" s="190" t="s">
        <v>79</v>
      </c>
      <c r="AV377" s="190" t="s">
        <v>79</v>
      </c>
      <c r="AW377" s="190" t="s">
        <v>121</v>
      </c>
      <c r="AX377" s="190" t="s">
        <v>71</v>
      </c>
      <c r="AY377" s="190" t="s">
        <v>142</v>
      </c>
    </row>
    <row r="378" spans="2:65" s="102" customFormat="1" ht="15.75" customHeight="1" x14ac:dyDescent="0.3">
      <c r="B378" s="195"/>
      <c r="D378" s="189" t="s">
        <v>156</v>
      </c>
      <c r="E378" s="196"/>
      <c r="F378" s="197" t="s">
        <v>167</v>
      </c>
      <c r="H378" s="198">
        <v>85.35</v>
      </c>
      <c r="L378" s="195"/>
      <c r="M378" s="199"/>
      <c r="T378" s="200"/>
      <c r="AT378" s="196" t="s">
        <v>156</v>
      </c>
      <c r="AU378" s="196" t="s">
        <v>79</v>
      </c>
      <c r="AV378" s="196" t="s">
        <v>149</v>
      </c>
      <c r="AW378" s="196" t="s">
        <v>121</v>
      </c>
      <c r="AX378" s="196" t="s">
        <v>77</v>
      </c>
      <c r="AY378" s="196" t="s">
        <v>142</v>
      </c>
    </row>
    <row r="379" spans="2:65" s="102" customFormat="1" ht="15.75" customHeight="1" x14ac:dyDescent="0.3">
      <c r="B379" s="103"/>
      <c r="C379" s="159" t="s">
        <v>764</v>
      </c>
      <c r="D379" s="159" t="s">
        <v>145</v>
      </c>
      <c r="E379" s="160" t="s">
        <v>765</v>
      </c>
      <c r="F379" s="161" t="s">
        <v>766</v>
      </c>
      <c r="G379" s="162" t="s">
        <v>293</v>
      </c>
      <c r="H379" s="163">
        <v>4129.1000000000004</v>
      </c>
      <c r="I379" s="171"/>
      <c r="J379" s="164">
        <f>ROUND($I$379*$H$379,2)</f>
        <v>0</v>
      </c>
      <c r="K379" s="161" t="s">
        <v>294</v>
      </c>
      <c r="L379" s="103"/>
      <c r="M379" s="165"/>
      <c r="N379" s="179" t="s">
        <v>42</v>
      </c>
      <c r="O379" s="180">
        <v>0.129</v>
      </c>
      <c r="P379" s="180">
        <f>$O$379*$H$379</f>
        <v>532.65390000000002</v>
      </c>
      <c r="Q379" s="180">
        <v>0</v>
      </c>
      <c r="R379" s="180">
        <f>$Q$379*$H$379</f>
        <v>0</v>
      </c>
      <c r="S379" s="180">
        <v>0</v>
      </c>
      <c r="T379" s="181">
        <f>$S$379*$H$379</f>
        <v>0</v>
      </c>
      <c r="AR379" s="99" t="s">
        <v>149</v>
      </c>
      <c r="AT379" s="99" t="s">
        <v>145</v>
      </c>
      <c r="AU379" s="99" t="s">
        <v>79</v>
      </c>
      <c r="AY379" s="102" t="s">
        <v>142</v>
      </c>
      <c r="BE379" s="169">
        <f>IF($N$379="základní",$J$379,0)</f>
        <v>0</v>
      </c>
      <c r="BF379" s="169">
        <f>IF($N$379="snížená",$J$379,0)</f>
        <v>0</v>
      </c>
      <c r="BG379" s="169">
        <f>IF($N$379="zákl. přenesená",$J$379,0)</f>
        <v>0</v>
      </c>
      <c r="BH379" s="169">
        <f>IF($N$379="sníž. přenesená",$J$379,0)</f>
        <v>0</v>
      </c>
      <c r="BI379" s="169">
        <f>IF($N$379="nulová",$J$379,0)</f>
        <v>0</v>
      </c>
      <c r="BJ379" s="99" t="s">
        <v>77</v>
      </c>
      <c r="BK379" s="169">
        <f>ROUND($I$379*$H$379,2)</f>
        <v>0</v>
      </c>
      <c r="BL379" s="99" t="s">
        <v>149</v>
      </c>
      <c r="BM379" s="99" t="s">
        <v>767</v>
      </c>
    </row>
    <row r="380" spans="2:65" s="102" customFormat="1" ht="15.75" customHeight="1" x14ac:dyDescent="0.3">
      <c r="B380" s="188"/>
      <c r="D380" s="183" t="s">
        <v>156</v>
      </c>
      <c r="E380" s="191"/>
      <c r="F380" s="191" t="s">
        <v>768</v>
      </c>
      <c r="H380" s="192">
        <v>3767.7</v>
      </c>
      <c r="L380" s="188"/>
      <c r="M380" s="193"/>
      <c r="T380" s="194"/>
      <c r="AT380" s="190" t="s">
        <v>156</v>
      </c>
      <c r="AU380" s="190" t="s">
        <v>79</v>
      </c>
      <c r="AV380" s="190" t="s">
        <v>79</v>
      </c>
      <c r="AW380" s="190" t="s">
        <v>121</v>
      </c>
      <c r="AX380" s="190" t="s">
        <v>71</v>
      </c>
      <c r="AY380" s="190" t="s">
        <v>142</v>
      </c>
    </row>
    <row r="381" spans="2:65" s="102" customFormat="1" ht="15.75" customHeight="1" x14ac:dyDescent="0.3">
      <c r="B381" s="188"/>
      <c r="D381" s="189" t="s">
        <v>156</v>
      </c>
      <c r="E381" s="190"/>
      <c r="F381" s="191" t="s">
        <v>769</v>
      </c>
      <c r="H381" s="192">
        <v>122</v>
      </c>
      <c r="L381" s="188"/>
      <c r="M381" s="193"/>
      <c r="T381" s="194"/>
      <c r="AT381" s="190" t="s">
        <v>156</v>
      </c>
      <c r="AU381" s="190" t="s">
        <v>79</v>
      </c>
      <c r="AV381" s="190" t="s">
        <v>79</v>
      </c>
      <c r="AW381" s="190" t="s">
        <v>121</v>
      </c>
      <c r="AX381" s="190" t="s">
        <v>71</v>
      </c>
      <c r="AY381" s="190" t="s">
        <v>142</v>
      </c>
    </row>
    <row r="382" spans="2:65" s="102" customFormat="1" ht="15.75" customHeight="1" x14ac:dyDescent="0.3">
      <c r="B382" s="212"/>
      <c r="D382" s="189" t="s">
        <v>156</v>
      </c>
      <c r="E382" s="213"/>
      <c r="F382" s="214" t="s">
        <v>509</v>
      </c>
      <c r="H382" s="215">
        <v>3889.7</v>
      </c>
      <c r="L382" s="212"/>
      <c r="M382" s="216"/>
      <c r="T382" s="217"/>
      <c r="AT382" s="213" t="s">
        <v>156</v>
      </c>
      <c r="AU382" s="213" t="s">
        <v>79</v>
      </c>
      <c r="AV382" s="213" t="s">
        <v>168</v>
      </c>
      <c r="AW382" s="213" t="s">
        <v>121</v>
      </c>
      <c r="AX382" s="213" t="s">
        <v>71</v>
      </c>
      <c r="AY382" s="213" t="s">
        <v>142</v>
      </c>
    </row>
    <row r="383" spans="2:65" s="102" customFormat="1" ht="15.75" customHeight="1" x14ac:dyDescent="0.3">
      <c r="B383" s="188"/>
      <c r="D383" s="189" t="s">
        <v>156</v>
      </c>
      <c r="E383" s="190"/>
      <c r="F383" s="191" t="s">
        <v>770</v>
      </c>
      <c r="H383" s="192">
        <v>239.4</v>
      </c>
      <c r="L383" s="188"/>
      <c r="M383" s="193"/>
      <c r="T383" s="194"/>
      <c r="AT383" s="190" t="s">
        <v>156</v>
      </c>
      <c r="AU383" s="190" t="s">
        <v>79</v>
      </c>
      <c r="AV383" s="190" t="s">
        <v>79</v>
      </c>
      <c r="AW383" s="190" t="s">
        <v>121</v>
      </c>
      <c r="AX383" s="190" t="s">
        <v>71</v>
      </c>
      <c r="AY383" s="190" t="s">
        <v>142</v>
      </c>
    </row>
    <row r="384" spans="2:65" s="102" customFormat="1" ht="15.75" customHeight="1" x14ac:dyDescent="0.3">
      <c r="B384" s="195"/>
      <c r="D384" s="189" t="s">
        <v>156</v>
      </c>
      <c r="E384" s="196"/>
      <c r="F384" s="197" t="s">
        <v>167</v>
      </c>
      <c r="H384" s="198">
        <v>4129.1000000000004</v>
      </c>
      <c r="L384" s="195"/>
      <c r="M384" s="199"/>
      <c r="T384" s="200"/>
      <c r="AT384" s="196" t="s">
        <v>156</v>
      </c>
      <c r="AU384" s="196" t="s">
        <v>79</v>
      </c>
      <c r="AV384" s="196" t="s">
        <v>149</v>
      </c>
      <c r="AW384" s="196" t="s">
        <v>121</v>
      </c>
      <c r="AX384" s="196" t="s">
        <v>77</v>
      </c>
      <c r="AY384" s="196" t="s">
        <v>142</v>
      </c>
    </row>
    <row r="385" spans="2:65" s="102" customFormat="1" ht="15.75" customHeight="1" x14ac:dyDescent="0.3">
      <c r="B385" s="103"/>
      <c r="C385" s="159" t="s">
        <v>771</v>
      </c>
      <c r="D385" s="159" t="s">
        <v>145</v>
      </c>
      <c r="E385" s="160" t="s">
        <v>772</v>
      </c>
      <c r="F385" s="161" t="s">
        <v>773</v>
      </c>
      <c r="G385" s="162" t="s">
        <v>293</v>
      </c>
      <c r="H385" s="163">
        <v>495492</v>
      </c>
      <c r="I385" s="171"/>
      <c r="J385" s="164">
        <f>ROUND($I$385*$H$385,2)</f>
        <v>0</v>
      </c>
      <c r="K385" s="161" t="s">
        <v>294</v>
      </c>
      <c r="L385" s="103"/>
      <c r="M385" s="165"/>
      <c r="N385" s="179" t="s">
        <v>42</v>
      </c>
      <c r="O385" s="180">
        <v>0</v>
      </c>
      <c r="P385" s="180">
        <f>$O$385*$H$385</f>
        <v>0</v>
      </c>
      <c r="Q385" s="180">
        <v>0</v>
      </c>
      <c r="R385" s="180">
        <f>$Q$385*$H$385</f>
        <v>0</v>
      </c>
      <c r="S385" s="180">
        <v>0</v>
      </c>
      <c r="T385" s="181">
        <f>$S$385*$H$385</f>
        <v>0</v>
      </c>
      <c r="AR385" s="99" t="s">
        <v>149</v>
      </c>
      <c r="AT385" s="99" t="s">
        <v>145</v>
      </c>
      <c r="AU385" s="99" t="s">
        <v>79</v>
      </c>
      <c r="AY385" s="102" t="s">
        <v>142</v>
      </c>
      <c r="BE385" s="169">
        <f>IF($N$385="základní",$J$385,0)</f>
        <v>0</v>
      </c>
      <c r="BF385" s="169">
        <f>IF($N$385="snížená",$J$385,0)</f>
        <v>0</v>
      </c>
      <c r="BG385" s="169">
        <f>IF($N$385="zákl. přenesená",$J$385,0)</f>
        <v>0</v>
      </c>
      <c r="BH385" s="169">
        <f>IF($N$385="sníž. přenesená",$J$385,0)</f>
        <v>0</v>
      </c>
      <c r="BI385" s="169">
        <f>IF($N$385="nulová",$J$385,0)</f>
        <v>0</v>
      </c>
      <c r="BJ385" s="99" t="s">
        <v>77</v>
      </c>
      <c r="BK385" s="169">
        <f>ROUND($I$385*$H$385,2)</f>
        <v>0</v>
      </c>
      <c r="BL385" s="99" t="s">
        <v>149</v>
      </c>
      <c r="BM385" s="99" t="s">
        <v>774</v>
      </c>
    </row>
    <row r="386" spans="2:65" s="102" customFormat="1" ht="15.75" customHeight="1" x14ac:dyDescent="0.3">
      <c r="B386" s="188"/>
      <c r="D386" s="189" t="s">
        <v>156</v>
      </c>
      <c r="F386" s="191" t="s">
        <v>775</v>
      </c>
      <c r="H386" s="192">
        <v>495492</v>
      </c>
      <c r="L386" s="188"/>
      <c r="M386" s="193"/>
      <c r="T386" s="194"/>
      <c r="AT386" s="190" t="s">
        <v>156</v>
      </c>
      <c r="AU386" s="190" t="s">
        <v>79</v>
      </c>
      <c r="AV386" s="190" t="s">
        <v>79</v>
      </c>
      <c r="AW386" s="190" t="s">
        <v>71</v>
      </c>
      <c r="AX386" s="190" t="s">
        <v>77</v>
      </c>
      <c r="AY386" s="190" t="s">
        <v>142</v>
      </c>
    </row>
    <row r="387" spans="2:65" s="102" customFormat="1" ht="15.75" customHeight="1" x14ac:dyDescent="0.3">
      <c r="B387" s="103"/>
      <c r="C387" s="159" t="s">
        <v>776</v>
      </c>
      <c r="D387" s="159" t="s">
        <v>145</v>
      </c>
      <c r="E387" s="160" t="s">
        <v>777</v>
      </c>
      <c r="F387" s="161" t="s">
        <v>778</v>
      </c>
      <c r="G387" s="162" t="s">
        <v>293</v>
      </c>
      <c r="H387" s="163">
        <v>4129.1000000000004</v>
      </c>
      <c r="I387" s="171"/>
      <c r="J387" s="164">
        <f>ROUND($I$387*$H$387,2)</f>
        <v>0</v>
      </c>
      <c r="K387" s="161" t="s">
        <v>294</v>
      </c>
      <c r="L387" s="103"/>
      <c r="M387" s="165"/>
      <c r="N387" s="179" t="s">
        <v>42</v>
      </c>
      <c r="O387" s="180">
        <v>0.104</v>
      </c>
      <c r="P387" s="180">
        <f>$O$387*$H$387</f>
        <v>429.4264</v>
      </c>
      <c r="Q387" s="180">
        <v>0</v>
      </c>
      <c r="R387" s="180">
        <f>$Q$387*$H$387</f>
        <v>0</v>
      </c>
      <c r="S387" s="180">
        <v>0</v>
      </c>
      <c r="T387" s="181">
        <f>$S$387*$H$387</f>
        <v>0</v>
      </c>
      <c r="AR387" s="99" t="s">
        <v>149</v>
      </c>
      <c r="AT387" s="99" t="s">
        <v>145</v>
      </c>
      <c r="AU387" s="99" t="s">
        <v>79</v>
      </c>
      <c r="AY387" s="102" t="s">
        <v>142</v>
      </c>
      <c r="BE387" s="169">
        <f>IF($N$387="základní",$J$387,0)</f>
        <v>0</v>
      </c>
      <c r="BF387" s="169">
        <f>IF($N$387="snížená",$J$387,0)</f>
        <v>0</v>
      </c>
      <c r="BG387" s="169">
        <f>IF($N$387="zákl. přenesená",$J$387,0)</f>
        <v>0</v>
      </c>
      <c r="BH387" s="169">
        <f>IF($N$387="sníž. přenesená",$J$387,0)</f>
        <v>0</v>
      </c>
      <c r="BI387" s="169">
        <f>IF($N$387="nulová",$J$387,0)</f>
        <v>0</v>
      </c>
      <c r="BJ387" s="99" t="s">
        <v>77</v>
      </c>
      <c r="BK387" s="169">
        <f>ROUND($I$387*$H$387,2)</f>
        <v>0</v>
      </c>
      <c r="BL387" s="99" t="s">
        <v>149</v>
      </c>
      <c r="BM387" s="99" t="s">
        <v>779</v>
      </c>
    </row>
    <row r="388" spans="2:65" s="102" customFormat="1" ht="15.75" customHeight="1" x14ac:dyDescent="0.3">
      <c r="B388" s="103"/>
      <c r="C388" s="162" t="s">
        <v>780</v>
      </c>
      <c r="D388" s="162" t="s">
        <v>145</v>
      </c>
      <c r="E388" s="160" t="s">
        <v>781</v>
      </c>
      <c r="F388" s="161" t="s">
        <v>782</v>
      </c>
      <c r="G388" s="162" t="s">
        <v>433</v>
      </c>
      <c r="H388" s="163">
        <v>1820</v>
      </c>
      <c r="I388" s="171"/>
      <c r="J388" s="164">
        <f>ROUND($I$388*$H$388,2)</f>
        <v>0</v>
      </c>
      <c r="K388" s="161" t="s">
        <v>294</v>
      </c>
      <c r="L388" s="103"/>
      <c r="M388" s="165"/>
      <c r="N388" s="179" t="s">
        <v>42</v>
      </c>
      <c r="O388" s="180">
        <v>2.5999999999999999E-2</v>
      </c>
      <c r="P388" s="180">
        <f>$O$388*$H$388</f>
        <v>47.32</v>
      </c>
      <c r="Q388" s="180">
        <v>0</v>
      </c>
      <c r="R388" s="180">
        <f>$Q$388*$H$388</f>
        <v>0</v>
      </c>
      <c r="S388" s="180">
        <v>0</v>
      </c>
      <c r="T388" s="181">
        <f>$S$388*$H$388</f>
        <v>0</v>
      </c>
      <c r="AR388" s="99" t="s">
        <v>149</v>
      </c>
      <c r="AT388" s="99" t="s">
        <v>145</v>
      </c>
      <c r="AU388" s="99" t="s">
        <v>79</v>
      </c>
      <c r="AY388" s="99" t="s">
        <v>142</v>
      </c>
      <c r="BE388" s="169">
        <f>IF($N$388="základní",$J$388,0)</f>
        <v>0</v>
      </c>
      <c r="BF388" s="169">
        <f>IF($N$388="snížená",$J$388,0)</f>
        <v>0</v>
      </c>
      <c r="BG388" s="169">
        <f>IF($N$388="zákl. přenesená",$J$388,0)</f>
        <v>0</v>
      </c>
      <c r="BH388" s="169">
        <f>IF($N$388="sníž. přenesená",$J$388,0)</f>
        <v>0</v>
      </c>
      <c r="BI388" s="169">
        <f>IF($N$388="nulová",$J$388,0)</f>
        <v>0</v>
      </c>
      <c r="BJ388" s="99" t="s">
        <v>77</v>
      </c>
      <c r="BK388" s="169">
        <f>ROUND($I$388*$H$388,2)</f>
        <v>0</v>
      </c>
      <c r="BL388" s="99" t="s">
        <v>149</v>
      </c>
      <c r="BM388" s="99" t="s">
        <v>783</v>
      </c>
    </row>
    <row r="389" spans="2:65" s="102" customFormat="1" ht="15.75" customHeight="1" x14ac:dyDescent="0.3">
      <c r="B389" s="103"/>
      <c r="C389" s="162" t="s">
        <v>784</v>
      </c>
      <c r="D389" s="162" t="s">
        <v>145</v>
      </c>
      <c r="E389" s="160" t="s">
        <v>785</v>
      </c>
      <c r="F389" s="161" t="s">
        <v>786</v>
      </c>
      <c r="G389" s="162" t="s">
        <v>433</v>
      </c>
      <c r="H389" s="163">
        <v>218400</v>
      </c>
      <c r="I389" s="171"/>
      <c r="J389" s="164">
        <f>ROUND($I$389*$H$389,2)</f>
        <v>0</v>
      </c>
      <c r="K389" s="161" t="s">
        <v>294</v>
      </c>
      <c r="L389" s="103"/>
      <c r="M389" s="165"/>
      <c r="N389" s="179" t="s">
        <v>42</v>
      </c>
      <c r="O389" s="180">
        <v>0</v>
      </c>
      <c r="P389" s="180">
        <f>$O$389*$H$389</f>
        <v>0</v>
      </c>
      <c r="Q389" s="180">
        <v>0</v>
      </c>
      <c r="R389" s="180">
        <f>$Q$389*$H$389</f>
        <v>0</v>
      </c>
      <c r="S389" s="180">
        <v>0</v>
      </c>
      <c r="T389" s="181">
        <f>$S$389*$H$389</f>
        <v>0</v>
      </c>
      <c r="AR389" s="99" t="s">
        <v>149</v>
      </c>
      <c r="AT389" s="99" t="s">
        <v>145</v>
      </c>
      <c r="AU389" s="99" t="s">
        <v>79</v>
      </c>
      <c r="AY389" s="99" t="s">
        <v>142</v>
      </c>
      <c r="BE389" s="169">
        <f>IF($N$389="základní",$J$389,0)</f>
        <v>0</v>
      </c>
      <c r="BF389" s="169">
        <f>IF($N$389="snížená",$J$389,0)</f>
        <v>0</v>
      </c>
      <c r="BG389" s="169">
        <f>IF($N$389="zákl. přenesená",$J$389,0)</f>
        <v>0</v>
      </c>
      <c r="BH389" s="169">
        <f>IF($N$389="sníž. přenesená",$J$389,0)</f>
        <v>0</v>
      </c>
      <c r="BI389" s="169">
        <f>IF($N$389="nulová",$J$389,0)</f>
        <v>0</v>
      </c>
      <c r="BJ389" s="99" t="s">
        <v>77</v>
      </c>
      <c r="BK389" s="169">
        <f>ROUND($I$389*$H$389,2)</f>
        <v>0</v>
      </c>
      <c r="BL389" s="99" t="s">
        <v>149</v>
      </c>
      <c r="BM389" s="99" t="s">
        <v>787</v>
      </c>
    </row>
    <row r="390" spans="2:65" s="102" customFormat="1" ht="15.75" customHeight="1" x14ac:dyDescent="0.3">
      <c r="B390" s="188"/>
      <c r="D390" s="189" t="s">
        <v>156</v>
      </c>
      <c r="F390" s="191" t="s">
        <v>788</v>
      </c>
      <c r="H390" s="192">
        <v>218400</v>
      </c>
      <c r="L390" s="188"/>
      <c r="M390" s="193"/>
      <c r="T390" s="194"/>
      <c r="AT390" s="190" t="s">
        <v>156</v>
      </c>
      <c r="AU390" s="190" t="s">
        <v>79</v>
      </c>
      <c r="AV390" s="190" t="s">
        <v>79</v>
      </c>
      <c r="AW390" s="190" t="s">
        <v>71</v>
      </c>
      <c r="AX390" s="190" t="s">
        <v>77</v>
      </c>
      <c r="AY390" s="190" t="s">
        <v>142</v>
      </c>
    </row>
    <row r="391" spans="2:65" s="102" customFormat="1" ht="15.75" customHeight="1" x14ac:dyDescent="0.3">
      <c r="B391" s="103"/>
      <c r="C391" s="159" t="s">
        <v>789</v>
      </c>
      <c r="D391" s="159" t="s">
        <v>145</v>
      </c>
      <c r="E391" s="160" t="s">
        <v>790</v>
      </c>
      <c r="F391" s="161" t="s">
        <v>791</v>
      </c>
      <c r="G391" s="162" t="s">
        <v>433</v>
      </c>
      <c r="H391" s="163">
        <v>1820</v>
      </c>
      <c r="I391" s="171"/>
      <c r="J391" s="164">
        <f>ROUND($I$391*$H$391,2)</f>
        <v>0</v>
      </c>
      <c r="K391" s="161" t="s">
        <v>294</v>
      </c>
      <c r="L391" s="103"/>
      <c r="M391" s="165"/>
      <c r="N391" s="179" t="s">
        <v>42</v>
      </c>
      <c r="O391" s="180">
        <v>1.6E-2</v>
      </c>
      <c r="P391" s="180">
        <f>$O$391*$H$391</f>
        <v>29.12</v>
      </c>
      <c r="Q391" s="180">
        <v>0</v>
      </c>
      <c r="R391" s="180">
        <f>$Q$391*$H$391</f>
        <v>0</v>
      </c>
      <c r="S391" s="180">
        <v>0</v>
      </c>
      <c r="T391" s="181">
        <f>$S$391*$H$391</f>
        <v>0</v>
      </c>
      <c r="AR391" s="99" t="s">
        <v>149</v>
      </c>
      <c r="AT391" s="99" t="s">
        <v>145</v>
      </c>
      <c r="AU391" s="99" t="s">
        <v>79</v>
      </c>
      <c r="AY391" s="102" t="s">
        <v>142</v>
      </c>
      <c r="BE391" s="169">
        <f>IF($N$391="základní",$J$391,0)</f>
        <v>0</v>
      </c>
      <c r="BF391" s="169">
        <f>IF($N$391="snížená",$J$391,0)</f>
        <v>0</v>
      </c>
      <c r="BG391" s="169">
        <f>IF($N$391="zákl. přenesená",$J$391,0)</f>
        <v>0</v>
      </c>
      <c r="BH391" s="169">
        <f>IF($N$391="sníž. přenesená",$J$391,0)</f>
        <v>0</v>
      </c>
      <c r="BI391" s="169">
        <f>IF($N$391="nulová",$J$391,0)</f>
        <v>0</v>
      </c>
      <c r="BJ391" s="99" t="s">
        <v>77</v>
      </c>
      <c r="BK391" s="169">
        <f>ROUND($I$391*$H$391,2)</f>
        <v>0</v>
      </c>
      <c r="BL391" s="99" t="s">
        <v>149</v>
      </c>
      <c r="BM391" s="99" t="s">
        <v>792</v>
      </c>
    </row>
    <row r="392" spans="2:65" s="102" customFormat="1" ht="15.75" customHeight="1" x14ac:dyDescent="0.3">
      <c r="B392" s="103"/>
      <c r="C392" s="162" t="s">
        <v>793</v>
      </c>
      <c r="D392" s="162" t="s">
        <v>145</v>
      </c>
      <c r="E392" s="160" t="s">
        <v>794</v>
      </c>
      <c r="F392" s="161" t="s">
        <v>795</v>
      </c>
      <c r="G392" s="162" t="s">
        <v>293</v>
      </c>
      <c r="H392" s="163">
        <v>4129.1000000000004</v>
      </c>
      <c r="I392" s="171"/>
      <c r="J392" s="164">
        <f>ROUND($I$392*$H$392,2)</f>
        <v>0</v>
      </c>
      <c r="K392" s="161" t="s">
        <v>294</v>
      </c>
      <c r="L392" s="103"/>
      <c r="M392" s="165"/>
      <c r="N392" s="179" t="s">
        <v>42</v>
      </c>
      <c r="O392" s="180">
        <v>4.9000000000000002E-2</v>
      </c>
      <c r="P392" s="180">
        <f>$O$392*$H$392</f>
        <v>202.32590000000002</v>
      </c>
      <c r="Q392" s="180">
        <v>0</v>
      </c>
      <c r="R392" s="180">
        <f>$Q$392*$H$392</f>
        <v>0</v>
      </c>
      <c r="S392" s="180">
        <v>0</v>
      </c>
      <c r="T392" s="181">
        <f>$S$392*$H$392</f>
        <v>0</v>
      </c>
      <c r="AR392" s="99" t="s">
        <v>149</v>
      </c>
      <c r="AT392" s="99" t="s">
        <v>145</v>
      </c>
      <c r="AU392" s="99" t="s">
        <v>79</v>
      </c>
      <c r="AY392" s="99" t="s">
        <v>142</v>
      </c>
      <c r="BE392" s="169">
        <f>IF($N$392="základní",$J$392,0)</f>
        <v>0</v>
      </c>
      <c r="BF392" s="169">
        <f>IF($N$392="snížená",$J$392,0)</f>
        <v>0</v>
      </c>
      <c r="BG392" s="169">
        <f>IF($N$392="zákl. přenesená",$J$392,0)</f>
        <v>0</v>
      </c>
      <c r="BH392" s="169">
        <f>IF($N$392="sníž. přenesená",$J$392,0)</f>
        <v>0</v>
      </c>
      <c r="BI392" s="169">
        <f>IF($N$392="nulová",$J$392,0)</f>
        <v>0</v>
      </c>
      <c r="BJ392" s="99" t="s">
        <v>77</v>
      </c>
      <c r="BK392" s="169">
        <f>ROUND($I$392*$H$392,2)</f>
        <v>0</v>
      </c>
      <c r="BL392" s="99" t="s">
        <v>149</v>
      </c>
      <c r="BM392" s="99" t="s">
        <v>796</v>
      </c>
    </row>
    <row r="393" spans="2:65" s="102" customFormat="1" ht="15.75" customHeight="1" x14ac:dyDescent="0.3">
      <c r="B393" s="103"/>
      <c r="C393" s="162" t="s">
        <v>797</v>
      </c>
      <c r="D393" s="162" t="s">
        <v>145</v>
      </c>
      <c r="E393" s="160" t="s">
        <v>798</v>
      </c>
      <c r="F393" s="161" t="s">
        <v>799</v>
      </c>
      <c r="G393" s="162" t="s">
        <v>293</v>
      </c>
      <c r="H393" s="163">
        <v>495492</v>
      </c>
      <c r="I393" s="171"/>
      <c r="J393" s="164">
        <f>ROUND($I$393*$H$393,2)</f>
        <v>0</v>
      </c>
      <c r="K393" s="161" t="s">
        <v>294</v>
      </c>
      <c r="L393" s="103"/>
      <c r="M393" s="165"/>
      <c r="N393" s="179" t="s">
        <v>42</v>
      </c>
      <c r="O393" s="180">
        <v>0</v>
      </c>
      <c r="P393" s="180">
        <f>$O$393*$H$393</f>
        <v>0</v>
      </c>
      <c r="Q393" s="180">
        <v>0</v>
      </c>
      <c r="R393" s="180">
        <f>$Q$393*$H$393</f>
        <v>0</v>
      </c>
      <c r="S393" s="180">
        <v>0</v>
      </c>
      <c r="T393" s="181">
        <f>$S$393*$H$393</f>
        <v>0</v>
      </c>
      <c r="AR393" s="99" t="s">
        <v>149</v>
      </c>
      <c r="AT393" s="99" t="s">
        <v>145</v>
      </c>
      <c r="AU393" s="99" t="s">
        <v>79</v>
      </c>
      <c r="AY393" s="99" t="s">
        <v>142</v>
      </c>
      <c r="BE393" s="169">
        <f>IF($N$393="základní",$J$393,0)</f>
        <v>0</v>
      </c>
      <c r="BF393" s="169">
        <f>IF($N$393="snížená",$J$393,0)</f>
        <v>0</v>
      </c>
      <c r="BG393" s="169">
        <f>IF($N$393="zákl. přenesená",$J$393,0)</f>
        <v>0</v>
      </c>
      <c r="BH393" s="169">
        <f>IF($N$393="sníž. přenesená",$J$393,0)</f>
        <v>0</v>
      </c>
      <c r="BI393" s="169">
        <f>IF($N$393="nulová",$J$393,0)</f>
        <v>0</v>
      </c>
      <c r="BJ393" s="99" t="s">
        <v>77</v>
      </c>
      <c r="BK393" s="169">
        <f>ROUND($I$393*$H$393,2)</f>
        <v>0</v>
      </c>
      <c r="BL393" s="99" t="s">
        <v>149</v>
      </c>
      <c r="BM393" s="99" t="s">
        <v>800</v>
      </c>
    </row>
    <row r="394" spans="2:65" s="102" customFormat="1" ht="15.75" customHeight="1" x14ac:dyDescent="0.3">
      <c r="B394" s="188"/>
      <c r="D394" s="189" t="s">
        <v>156</v>
      </c>
      <c r="F394" s="191" t="s">
        <v>775</v>
      </c>
      <c r="H394" s="192">
        <v>495492</v>
      </c>
      <c r="L394" s="188"/>
      <c r="M394" s="193"/>
      <c r="T394" s="194"/>
      <c r="AT394" s="190" t="s">
        <v>156</v>
      </c>
      <c r="AU394" s="190" t="s">
        <v>79</v>
      </c>
      <c r="AV394" s="190" t="s">
        <v>79</v>
      </c>
      <c r="AW394" s="190" t="s">
        <v>71</v>
      </c>
      <c r="AX394" s="190" t="s">
        <v>77</v>
      </c>
      <c r="AY394" s="190" t="s">
        <v>142</v>
      </c>
    </row>
    <row r="395" spans="2:65" s="102" customFormat="1" ht="15.75" customHeight="1" x14ac:dyDescent="0.3">
      <c r="B395" s="103"/>
      <c r="C395" s="159" t="s">
        <v>801</v>
      </c>
      <c r="D395" s="159" t="s">
        <v>145</v>
      </c>
      <c r="E395" s="160" t="s">
        <v>802</v>
      </c>
      <c r="F395" s="161" t="s">
        <v>803</v>
      </c>
      <c r="G395" s="162" t="s">
        <v>293</v>
      </c>
      <c r="H395" s="163">
        <v>4129.1000000000004</v>
      </c>
      <c r="I395" s="171"/>
      <c r="J395" s="164">
        <f>ROUND($I$395*$H$395,2)</f>
        <v>0</v>
      </c>
      <c r="K395" s="161" t="s">
        <v>294</v>
      </c>
      <c r="L395" s="103"/>
      <c r="M395" s="165"/>
      <c r="N395" s="179" t="s">
        <v>42</v>
      </c>
      <c r="O395" s="180">
        <v>3.3000000000000002E-2</v>
      </c>
      <c r="P395" s="180">
        <f>$O$395*$H$395</f>
        <v>136.26030000000003</v>
      </c>
      <c r="Q395" s="180">
        <v>0</v>
      </c>
      <c r="R395" s="180">
        <f>$Q$395*$H$395</f>
        <v>0</v>
      </c>
      <c r="S395" s="180">
        <v>0</v>
      </c>
      <c r="T395" s="181">
        <f>$S$395*$H$395</f>
        <v>0</v>
      </c>
      <c r="AR395" s="99" t="s">
        <v>149</v>
      </c>
      <c r="AT395" s="99" t="s">
        <v>145</v>
      </c>
      <c r="AU395" s="99" t="s">
        <v>79</v>
      </c>
      <c r="AY395" s="102" t="s">
        <v>142</v>
      </c>
      <c r="BE395" s="169">
        <f>IF($N$395="základní",$J$395,0)</f>
        <v>0</v>
      </c>
      <c r="BF395" s="169">
        <f>IF($N$395="snížená",$J$395,0)</f>
        <v>0</v>
      </c>
      <c r="BG395" s="169">
        <f>IF($N$395="zákl. přenesená",$J$395,0)</f>
        <v>0</v>
      </c>
      <c r="BH395" s="169">
        <f>IF($N$395="sníž. přenesená",$J$395,0)</f>
        <v>0</v>
      </c>
      <c r="BI395" s="169">
        <f>IF($N$395="nulová",$J$395,0)</f>
        <v>0</v>
      </c>
      <c r="BJ395" s="99" t="s">
        <v>77</v>
      </c>
      <c r="BK395" s="169">
        <f>ROUND($I$395*$H$395,2)</f>
        <v>0</v>
      </c>
      <c r="BL395" s="99" t="s">
        <v>149</v>
      </c>
      <c r="BM395" s="99" t="s">
        <v>804</v>
      </c>
    </row>
    <row r="396" spans="2:65" s="102" customFormat="1" ht="15.75" customHeight="1" x14ac:dyDescent="0.3">
      <c r="B396" s="103"/>
      <c r="C396" s="162" t="s">
        <v>805</v>
      </c>
      <c r="D396" s="162" t="s">
        <v>145</v>
      </c>
      <c r="E396" s="160" t="s">
        <v>806</v>
      </c>
      <c r="F396" s="161" t="s">
        <v>807</v>
      </c>
      <c r="G396" s="162" t="s">
        <v>293</v>
      </c>
      <c r="H396" s="163">
        <v>1879.91</v>
      </c>
      <c r="I396" s="171"/>
      <c r="J396" s="164">
        <f>ROUND($I$396*$H$396,2)</f>
        <v>0</v>
      </c>
      <c r="K396" s="161" t="s">
        <v>294</v>
      </c>
      <c r="L396" s="103"/>
      <c r="M396" s="165"/>
      <c r="N396" s="179" t="s">
        <v>42</v>
      </c>
      <c r="O396" s="180">
        <v>0.105</v>
      </c>
      <c r="P396" s="180">
        <f>$O$396*$H$396</f>
        <v>197.39054999999999</v>
      </c>
      <c r="Q396" s="180">
        <v>1.2999999999999999E-4</v>
      </c>
      <c r="R396" s="180">
        <f>$Q$396*$H$396</f>
        <v>0.2443883</v>
      </c>
      <c r="S396" s="180">
        <v>0</v>
      </c>
      <c r="T396" s="181">
        <f>$S$396*$H$396</f>
        <v>0</v>
      </c>
      <c r="AR396" s="99" t="s">
        <v>149</v>
      </c>
      <c r="AT396" s="99" t="s">
        <v>145</v>
      </c>
      <c r="AU396" s="99" t="s">
        <v>79</v>
      </c>
      <c r="AY396" s="99" t="s">
        <v>142</v>
      </c>
      <c r="BE396" s="169">
        <f>IF($N$396="základní",$J$396,0)</f>
        <v>0</v>
      </c>
      <c r="BF396" s="169">
        <f>IF($N$396="snížená",$J$396,0)</f>
        <v>0</v>
      </c>
      <c r="BG396" s="169">
        <f>IF($N$396="zákl. přenesená",$J$396,0)</f>
        <v>0</v>
      </c>
      <c r="BH396" s="169">
        <f>IF($N$396="sníž. přenesená",$J$396,0)</f>
        <v>0</v>
      </c>
      <c r="BI396" s="169">
        <f>IF($N$396="nulová",$J$396,0)</f>
        <v>0</v>
      </c>
      <c r="BJ396" s="99" t="s">
        <v>77</v>
      </c>
      <c r="BK396" s="169">
        <f>ROUND($I$396*$H$396,2)</f>
        <v>0</v>
      </c>
      <c r="BL396" s="99" t="s">
        <v>149</v>
      </c>
      <c r="BM396" s="99" t="s">
        <v>808</v>
      </c>
    </row>
    <row r="397" spans="2:65" s="102" customFormat="1" ht="15.75" customHeight="1" x14ac:dyDescent="0.3">
      <c r="B397" s="188"/>
      <c r="D397" s="183" t="s">
        <v>156</v>
      </c>
      <c r="E397" s="191"/>
      <c r="F397" s="191" t="s">
        <v>809</v>
      </c>
      <c r="H397" s="192">
        <v>508.47</v>
      </c>
      <c r="L397" s="188"/>
      <c r="M397" s="193"/>
      <c r="T397" s="194"/>
      <c r="AT397" s="190" t="s">
        <v>156</v>
      </c>
      <c r="AU397" s="190" t="s">
        <v>79</v>
      </c>
      <c r="AV397" s="190" t="s">
        <v>79</v>
      </c>
      <c r="AW397" s="190" t="s">
        <v>121</v>
      </c>
      <c r="AX397" s="190" t="s">
        <v>71</v>
      </c>
      <c r="AY397" s="190" t="s">
        <v>142</v>
      </c>
    </row>
    <row r="398" spans="2:65" s="102" customFormat="1" ht="15.75" customHeight="1" x14ac:dyDescent="0.3">
      <c r="B398" s="188"/>
      <c r="D398" s="189" t="s">
        <v>156</v>
      </c>
      <c r="E398" s="190"/>
      <c r="F398" s="191" t="s">
        <v>810</v>
      </c>
      <c r="H398" s="192">
        <v>1371.44</v>
      </c>
      <c r="L398" s="188"/>
      <c r="M398" s="193"/>
      <c r="T398" s="194"/>
      <c r="AT398" s="190" t="s">
        <v>156</v>
      </c>
      <c r="AU398" s="190" t="s">
        <v>79</v>
      </c>
      <c r="AV398" s="190" t="s">
        <v>79</v>
      </c>
      <c r="AW398" s="190" t="s">
        <v>121</v>
      </c>
      <c r="AX398" s="190" t="s">
        <v>71</v>
      </c>
      <c r="AY398" s="190" t="s">
        <v>142</v>
      </c>
    </row>
    <row r="399" spans="2:65" s="102" customFormat="1" ht="15.75" customHeight="1" x14ac:dyDescent="0.3">
      <c r="B399" s="195"/>
      <c r="D399" s="189" t="s">
        <v>156</v>
      </c>
      <c r="E399" s="196"/>
      <c r="F399" s="197" t="s">
        <v>167</v>
      </c>
      <c r="H399" s="198">
        <v>1879.91</v>
      </c>
      <c r="L399" s="195"/>
      <c r="M399" s="199"/>
      <c r="T399" s="200"/>
      <c r="AT399" s="196" t="s">
        <v>156</v>
      </c>
      <c r="AU399" s="196" t="s">
        <v>79</v>
      </c>
      <c r="AV399" s="196" t="s">
        <v>149</v>
      </c>
      <c r="AW399" s="196" t="s">
        <v>121</v>
      </c>
      <c r="AX399" s="196" t="s">
        <v>77</v>
      </c>
      <c r="AY399" s="196" t="s">
        <v>142</v>
      </c>
    </row>
    <row r="400" spans="2:65" s="102" customFormat="1" ht="15.75" customHeight="1" x14ac:dyDescent="0.3">
      <c r="B400" s="103"/>
      <c r="C400" s="159" t="s">
        <v>811</v>
      </c>
      <c r="D400" s="159" t="s">
        <v>145</v>
      </c>
      <c r="E400" s="160" t="s">
        <v>812</v>
      </c>
      <c r="F400" s="161" t="s">
        <v>813</v>
      </c>
      <c r="G400" s="162" t="s">
        <v>293</v>
      </c>
      <c r="H400" s="163">
        <v>885</v>
      </c>
      <c r="I400" s="171"/>
      <c r="J400" s="164">
        <f>ROUND($I$400*$H$400,2)</f>
        <v>0</v>
      </c>
      <c r="K400" s="161" t="s">
        <v>294</v>
      </c>
      <c r="L400" s="103"/>
      <c r="M400" s="165"/>
      <c r="N400" s="179" t="s">
        <v>42</v>
      </c>
      <c r="O400" s="180">
        <v>0.10100000000000001</v>
      </c>
      <c r="P400" s="180">
        <f>$O$400*$H$400</f>
        <v>89.385000000000005</v>
      </c>
      <c r="Q400" s="180">
        <v>2.0000000000000002E-5</v>
      </c>
      <c r="R400" s="180">
        <f>$Q$400*$H$400</f>
        <v>1.77E-2</v>
      </c>
      <c r="S400" s="180">
        <v>0</v>
      </c>
      <c r="T400" s="181">
        <f>$S$400*$H$400</f>
        <v>0</v>
      </c>
      <c r="AR400" s="99" t="s">
        <v>149</v>
      </c>
      <c r="AT400" s="99" t="s">
        <v>145</v>
      </c>
      <c r="AU400" s="99" t="s">
        <v>79</v>
      </c>
      <c r="AY400" s="102" t="s">
        <v>142</v>
      </c>
      <c r="BE400" s="169">
        <f>IF($N$400="základní",$J$400,0)</f>
        <v>0</v>
      </c>
      <c r="BF400" s="169">
        <f>IF($N$400="snížená",$J$400,0)</f>
        <v>0</v>
      </c>
      <c r="BG400" s="169">
        <f>IF($N$400="zákl. přenesená",$J$400,0)</f>
        <v>0</v>
      </c>
      <c r="BH400" s="169">
        <f>IF($N$400="sníž. přenesená",$J$400,0)</f>
        <v>0</v>
      </c>
      <c r="BI400" s="169">
        <f>IF($N$400="nulová",$J$400,0)</f>
        <v>0</v>
      </c>
      <c r="BJ400" s="99" t="s">
        <v>77</v>
      </c>
      <c r="BK400" s="169">
        <f>ROUND($I$400*$H$400,2)</f>
        <v>0</v>
      </c>
      <c r="BL400" s="99" t="s">
        <v>149</v>
      </c>
      <c r="BM400" s="99" t="s">
        <v>814</v>
      </c>
    </row>
    <row r="401" spans="2:65" s="102" customFormat="1" ht="15.75" customHeight="1" x14ac:dyDescent="0.3">
      <c r="B401" s="103"/>
      <c r="C401" s="162" t="s">
        <v>815</v>
      </c>
      <c r="D401" s="162" t="s">
        <v>145</v>
      </c>
      <c r="E401" s="160" t="s">
        <v>816</v>
      </c>
      <c r="F401" s="161" t="s">
        <v>817</v>
      </c>
      <c r="G401" s="162" t="s">
        <v>293</v>
      </c>
      <c r="H401" s="163">
        <v>3771.5</v>
      </c>
      <c r="I401" s="171"/>
      <c r="J401" s="164">
        <f>ROUND($I$401*$H$401,2)</f>
        <v>0</v>
      </c>
      <c r="K401" s="161" t="s">
        <v>294</v>
      </c>
      <c r="L401" s="103"/>
      <c r="M401" s="165"/>
      <c r="N401" s="179" t="s">
        <v>42</v>
      </c>
      <c r="O401" s="180">
        <v>0.308</v>
      </c>
      <c r="P401" s="180">
        <f>$O$401*$H$401</f>
        <v>1161.6220000000001</v>
      </c>
      <c r="Q401" s="180">
        <v>4.0000000000000003E-5</v>
      </c>
      <c r="R401" s="180">
        <f>$Q$401*$H$401</f>
        <v>0.15086000000000002</v>
      </c>
      <c r="S401" s="180">
        <v>0</v>
      </c>
      <c r="T401" s="181">
        <f>$S$401*$H$401</f>
        <v>0</v>
      </c>
      <c r="AR401" s="99" t="s">
        <v>149</v>
      </c>
      <c r="AT401" s="99" t="s">
        <v>145</v>
      </c>
      <c r="AU401" s="99" t="s">
        <v>79</v>
      </c>
      <c r="AY401" s="99" t="s">
        <v>142</v>
      </c>
      <c r="BE401" s="169">
        <f>IF($N$401="základní",$J$401,0)</f>
        <v>0</v>
      </c>
      <c r="BF401" s="169">
        <f>IF($N$401="snížená",$J$401,0)</f>
        <v>0</v>
      </c>
      <c r="BG401" s="169">
        <f>IF($N$401="zákl. přenesená",$J$401,0)</f>
        <v>0</v>
      </c>
      <c r="BH401" s="169">
        <f>IF($N$401="sníž. přenesená",$J$401,0)</f>
        <v>0</v>
      </c>
      <c r="BI401" s="169">
        <f>IF($N$401="nulová",$J$401,0)</f>
        <v>0</v>
      </c>
      <c r="BJ401" s="99" t="s">
        <v>77</v>
      </c>
      <c r="BK401" s="169">
        <f>ROUND($I$401*$H$401,2)</f>
        <v>0</v>
      </c>
      <c r="BL401" s="99" t="s">
        <v>149</v>
      </c>
      <c r="BM401" s="99" t="s">
        <v>818</v>
      </c>
    </row>
    <row r="402" spans="2:65" s="102" customFormat="1" ht="15.75" customHeight="1" x14ac:dyDescent="0.3">
      <c r="B402" s="103"/>
      <c r="C402" s="162" t="s">
        <v>819</v>
      </c>
      <c r="D402" s="162" t="s">
        <v>145</v>
      </c>
      <c r="E402" s="160" t="s">
        <v>820</v>
      </c>
      <c r="F402" s="161" t="s">
        <v>821</v>
      </c>
      <c r="G402" s="162" t="s">
        <v>315</v>
      </c>
      <c r="H402" s="163">
        <v>0.5</v>
      </c>
      <c r="I402" s="171"/>
      <c r="J402" s="164">
        <f>ROUND($I$402*$H$402,2)</f>
        <v>0</v>
      </c>
      <c r="K402" s="161" t="s">
        <v>294</v>
      </c>
      <c r="L402" s="103"/>
      <c r="M402" s="165"/>
      <c r="N402" s="179" t="s">
        <v>42</v>
      </c>
      <c r="O402" s="180">
        <v>13.301</v>
      </c>
      <c r="P402" s="180">
        <f>$O$402*$H$402</f>
        <v>6.6505000000000001</v>
      </c>
      <c r="Q402" s="180">
        <v>0</v>
      </c>
      <c r="R402" s="180">
        <f>$Q$402*$H$402</f>
        <v>0</v>
      </c>
      <c r="S402" s="180">
        <v>2.4</v>
      </c>
      <c r="T402" s="181">
        <f>$S$402*$H$402</f>
        <v>1.2</v>
      </c>
      <c r="AR402" s="99" t="s">
        <v>149</v>
      </c>
      <c r="AT402" s="99" t="s">
        <v>145</v>
      </c>
      <c r="AU402" s="99" t="s">
        <v>79</v>
      </c>
      <c r="AY402" s="99" t="s">
        <v>142</v>
      </c>
      <c r="BE402" s="169">
        <f>IF($N$402="základní",$J$402,0)</f>
        <v>0</v>
      </c>
      <c r="BF402" s="169">
        <f>IF($N$402="snížená",$J$402,0)</f>
        <v>0</v>
      </c>
      <c r="BG402" s="169">
        <f>IF($N$402="zákl. přenesená",$J$402,0)</f>
        <v>0</v>
      </c>
      <c r="BH402" s="169">
        <f>IF($N$402="sníž. přenesená",$J$402,0)</f>
        <v>0</v>
      </c>
      <c r="BI402" s="169">
        <f>IF($N$402="nulová",$J$402,0)</f>
        <v>0</v>
      </c>
      <c r="BJ402" s="99" t="s">
        <v>77</v>
      </c>
      <c r="BK402" s="169">
        <f>ROUND($I$402*$H$402,2)</f>
        <v>0</v>
      </c>
      <c r="BL402" s="99" t="s">
        <v>149</v>
      </c>
      <c r="BM402" s="99" t="s">
        <v>822</v>
      </c>
    </row>
    <row r="403" spans="2:65" s="102" customFormat="1" ht="15.75" customHeight="1" x14ac:dyDescent="0.3">
      <c r="B403" s="103"/>
      <c r="C403" s="162" t="s">
        <v>823</v>
      </c>
      <c r="D403" s="162" t="s">
        <v>145</v>
      </c>
      <c r="E403" s="160" t="s">
        <v>824</v>
      </c>
      <c r="F403" s="161" t="s">
        <v>825</v>
      </c>
      <c r="G403" s="162" t="s">
        <v>293</v>
      </c>
      <c r="H403" s="163">
        <v>53.262</v>
      </c>
      <c r="I403" s="171"/>
      <c r="J403" s="164">
        <f>ROUND($I$403*$H$403,2)</f>
        <v>0</v>
      </c>
      <c r="K403" s="161" t="s">
        <v>294</v>
      </c>
      <c r="L403" s="103"/>
      <c r="M403" s="165"/>
      <c r="N403" s="179" t="s">
        <v>42</v>
      </c>
      <c r="O403" s="180">
        <v>0.245</v>
      </c>
      <c r="P403" s="180">
        <f>$O$403*$H$403</f>
        <v>13.049189999999999</v>
      </c>
      <c r="Q403" s="180">
        <v>0</v>
      </c>
      <c r="R403" s="180">
        <f>$Q$403*$H$403</f>
        <v>0</v>
      </c>
      <c r="S403" s="180">
        <v>0.13100000000000001</v>
      </c>
      <c r="T403" s="181">
        <f>$S$403*$H$403</f>
        <v>6.977322</v>
      </c>
      <c r="AR403" s="99" t="s">
        <v>149</v>
      </c>
      <c r="AT403" s="99" t="s">
        <v>145</v>
      </c>
      <c r="AU403" s="99" t="s">
        <v>79</v>
      </c>
      <c r="AY403" s="99" t="s">
        <v>142</v>
      </c>
      <c r="BE403" s="169">
        <f>IF($N$403="základní",$J$403,0)</f>
        <v>0</v>
      </c>
      <c r="BF403" s="169">
        <f>IF($N$403="snížená",$J$403,0)</f>
        <v>0</v>
      </c>
      <c r="BG403" s="169">
        <f>IF($N$403="zákl. přenesená",$J$403,0)</f>
        <v>0</v>
      </c>
      <c r="BH403" s="169">
        <f>IF($N$403="sníž. přenesená",$J$403,0)</f>
        <v>0</v>
      </c>
      <c r="BI403" s="169">
        <f>IF($N$403="nulová",$J$403,0)</f>
        <v>0</v>
      </c>
      <c r="BJ403" s="99" t="s">
        <v>77</v>
      </c>
      <c r="BK403" s="169">
        <f>ROUND($I$403*$H$403,2)</f>
        <v>0</v>
      </c>
      <c r="BL403" s="99" t="s">
        <v>149</v>
      </c>
      <c r="BM403" s="99" t="s">
        <v>826</v>
      </c>
    </row>
    <row r="404" spans="2:65" s="102" customFormat="1" ht="15.75" customHeight="1" x14ac:dyDescent="0.3">
      <c r="B404" s="182"/>
      <c r="D404" s="183" t="s">
        <v>156</v>
      </c>
      <c r="E404" s="184"/>
      <c r="F404" s="184" t="s">
        <v>300</v>
      </c>
      <c r="H404" s="185"/>
      <c r="L404" s="182"/>
      <c r="M404" s="186"/>
      <c r="T404" s="187"/>
      <c r="AT404" s="185" t="s">
        <v>156</v>
      </c>
      <c r="AU404" s="185" t="s">
        <v>79</v>
      </c>
      <c r="AV404" s="185" t="s">
        <v>77</v>
      </c>
      <c r="AW404" s="185" t="s">
        <v>121</v>
      </c>
      <c r="AX404" s="185" t="s">
        <v>71</v>
      </c>
      <c r="AY404" s="185" t="s">
        <v>142</v>
      </c>
    </row>
    <row r="405" spans="2:65" s="102" customFormat="1" ht="15.75" customHeight="1" x14ac:dyDescent="0.3">
      <c r="B405" s="188"/>
      <c r="D405" s="189" t="s">
        <v>156</v>
      </c>
      <c r="E405" s="190"/>
      <c r="F405" s="191" t="s">
        <v>827</v>
      </c>
      <c r="H405" s="192">
        <v>53.262</v>
      </c>
      <c r="L405" s="188"/>
      <c r="M405" s="193"/>
      <c r="T405" s="194"/>
      <c r="AT405" s="190" t="s">
        <v>156</v>
      </c>
      <c r="AU405" s="190" t="s">
        <v>79</v>
      </c>
      <c r="AV405" s="190" t="s">
        <v>79</v>
      </c>
      <c r="AW405" s="190" t="s">
        <v>121</v>
      </c>
      <c r="AX405" s="190" t="s">
        <v>71</v>
      </c>
      <c r="AY405" s="190" t="s">
        <v>142</v>
      </c>
    </row>
    <row r="406" spans="2:65" s="102" customFormat="1" ht="15.75" customHeight="1" x14ac:dyDescent="0.3">
      <c r="B406" s="195"/>
      <c r="D406" s="189" t="s">
        <v>156</v>
      </c>
      <c r="E406" s="196"/>
      <c r="F406" s="197" t="s">
        <v>167</v>
      </c>
      <c r="H406" s="198">
        <v>53.262</v>
      </c>
      <c r="L406" s="195"/>
      <c r="M406" s="199"/>
      <c r="T406" s="200"/>
      <c r="AT406" s="196" t="s">
        <v>156</v>
      </c>
      <c r="AU406" s="196" t="s">
        <v>79</v>
      </c>
      <c r="AV406" s="196" t="s">
        <v>149</v>
      </c>
      <c r="AW406" s="196" t="s">
        <v>121</v>
      </c>
      <c r="AX406" s="196" t="s">
        <v>77</v>
      </c>
      <c r="AY406" s="196" t="s">
        <v>142</v>
      </c>
    </row>
    <row r="407" spans="2:65" s="102" customFormat="1" ht="15.75" customHeight="1" x14ac:dyDescent="0.3">
      <c r="B407" s="103"/>
      <c r="C407" s="159" t="s">
        <v>828</v>
      </c>
      <c r="D407" s="159" t="s">
        <v>145</v>
      </c>
      <c r="E407" s="160" t="s">
        <v>829</v>
      </c>
      <c r="F407" s="161" t="s">
        <v>830</v>
      </c>
      <c r="G407" s="162" t="s">
        <v>293</v>
      </c>
      <c r="H407" s="163">
        <v>171.928</v>
      </c>
      <c r="I407" s="171"/>
      <c r="J407" s="164">
        <f>ROUND($I$407*$H$407,2)</f>
        <v>0</v>
      </c>
      <c r="K407" s="161"/>
      <c r="L407" s="103"/>
      <c r="M407" s="165"/>
      <c r="N407" s="179" t="s">
        <v>42</v>
      </c>
      <c r="O407" s="180">
        <v>0.245</v>
      </c>
      <c r="P407" s="180">
        <f>$O$407*$H$407</f>
        <v>42.12236</v>
      </c>
      <c r="Q407" s="180">
        <v>0</v>
      </c>
      <c r="R407" s="180">
        <f>$Q$407*$H$407</f>
        <v>0</v>
      </c>
      <c r="S407" s="180">
        <v>0.13100000000000001</v>
      </c>
      <c r="T407" s="181">
        <f>$S$407*$H$407</f>
        <v>22.522568</v>
      </c>
      <c r="AR407" s="99" t="s">
        <v>149</v>
      </c>
      <c r="AT407" s="99" t="s">
        <v>145</v>
      </c>
      <c r="AU407" s="99" t="s">
        <v>79</v>
      </c>
      <c r="AY407" s="102" t="s">
        <v>142</v>
      </c>
      <c r="BE407" s="169">
        <f>IF($N$407="základní",$J$407,0)</f>
        <v>0</v>
      </c>
      <c r="BF407" s="169">
        <f>IF($N$407="snížená",$J$407,0)</f>
        <v>0</v>
      </c>
      <c r="BG407" s="169">
        <f>IF($N$407="zákl. přenesená",$J$407,0)</f>
        <v>0</v>
      </c>
      <c r="BH407" s="169">
        <f>IF($N$407="sníž. přenesená",$J$407,0)</f>
        <v>0</v>
      </c>
      <c r="BI407" s="169">
        <f>IF($N$407="nulová",$J$407,0)</f>
        <v>0</v>
      </c>
      <c r="BJ407" s="99" t="s">
        <v>77</v>
      </c>
      <c r="BK407" s="169">
        <f>ROUND($I$407*$H$407,2)</f>
        <v>0</v>
      </c>
      <c r="BL407" s="99" t="s">
        <v>149</v>
      </c>
      <c r="BM407" s="99" t="s">
        <v>831</v>
      </c>
    </row>
    <row r="408" spans="2:65" s="102" customFormat="1" ht="15.75" customHeight="1" x14ac:dyDescent="0.3">
      <c r="B408" s="182"/>
      <c r="D408" s="183" t="s">
        <v>156</v>
      </c>
      <c r="E408" s="184"/>
      <c r="F408" s="184" t="s">
        <v>311</v>
      </c>
      <c r="H408" s="185"/>
      <c r="L408" s="182"/>
      <c r="M408" s="186"/>
      <c r="T408" s="187"/>
      <c r="AT408" s="185" t="s">
        <v>156</v>
      </c>
      <c r="AU408" s="185" t="s">
        <v>79</v>
      </c>
      <c r="AV408" s="185" t="s">
        <v>77</v>
      </c>
      <c r="AW408" s="185" t="s">
        <v>121</v>
      </c>
      <c r="AX408" s="185" t="s">
        <v>71</v>
      </c>
      <c r="AY408" s="185" t="s">
        <v>142</v>
      </c>
    </row>
    <row r="409" spans="2:65" s="102" customFormat="1" ht="15.75" customHeight="1" x14ac:dyDescent="0.3">
      <c r="B409" s="188"/>
      <c r="D409" s="189" t="s">
        <v>156</v>
      </c>
      <c r="E409" s="190"/>
      <c r="F409" s="191" t="s">
        <v>832</v>
      </c>
      <c r="H409" s="192">
        <v>42.674999999999997</v>
      </c>
      <c r="L409" s="188"/>
      <c r="M409" s="193"/>
      <c r="T409" s="194"/>
      <c r="AT409" s="190" t="s">
        <v>156</v>
      </c>
      <c r="AU409" s="190" t="s">
        <v>79</v>
      </c>
      <c r="AV409" s="190" t="s">
        <v>79</v>
      </c>
      <c r="AW409" s="190" t="s">
        <v>121</v>
      </c>
      <c r="AX409" s="190" t="s">
        <v>71</v>
      </c>
      <c r="AY409" s="190" t="s">
        <v>142</v>
      </c>
    </row>
    <row r="410" spans="2:65" s="102" customFormat="1" ht="15.75" customHeight="1" x14ac:dyDescent="0.3">
      <c r="B410" s="188"/>
      <c r="D410" s="189" t="s">
        <v>156</v>
      </c>
      <c r="E410" s="190"/>
      <c r="F410" s="191" t="s">
        <v>833</v>
      </c>
      <c r="H410" s="192">
        <v>129.25299999999999</v>
      </c>
      <c r="L410" s="188"/>
      <c r="M410" s="193"/>
      <c r="T410" s="194"/>
      <c r="AT410" s="190" t="s">
        <v>156</v>
      </c>
      <c r="AU410" s="190" t="s">
        <v>79</v>
      </c>
      <c r="AV410" s="190" t="s">
        <v>79</v>
      </c>
      <c r="AW410" s="190" t="s">
        <v>121</v>
      </c>
      <c r="AX410" s="190" t="s">
        <v>71</v>
      </c>
      <c r="AY410" s="190" t="s">
        <v>142</v>
      </c>
    </row>
    <row r="411" spans="2:65" s="102" customFormat="1" ht="15.75" customHeight="1" x14ac:dyDescent="0.3">
      <c r="B411" s="195"/>
      <c r="D411" s="189" t="s">
        <v>156</v>
      </c>
      <c r="E411" s="196"/>
      <c r="F411" s="197" t="s">
        <v>167</v>
      </c>
      <c r="H411" s="198">
        <v>171.928</v>
      </c>
      <c r="L411" s="195"/>
      <c r="M411" s="199"/>
      <c r="T411" s="200"/>
      <c r="AT411" s="196" t="s">
        <v>156</v>
      </c>
      <c r="AU411" s="196" t="s">
        <v>79</v>
      </c>
      <c r="AV411" s="196" t="s">
        <v>149</v>
      </c>
      <c r="AW411" s="196" t="s">
        <v>121</v>
      </c>
      <c r="AX411" s="196" t="s">
        <v>77</v>
      </c>
      <c r="AY411" s="196" t="s">
        <v>142</v>
      </c>
    </row>
    <row r="412" spans="2:65" s="102" customFormat="1" ht="15.75" customHeight="1" x14ac:dyDescent="0.3">
      <c r="B412" s="103"/>
      <c r="C412" s="159" t="s">
        <v>834</v>
      </c>
      <c r="D412" s="159" t="s">
        <v>145</v>
      </c>
      <c r="E412" s="160" t="s">
        <v>835</v>
      </c>
      <c r="F412" s="161" t="s">
        <v>836</v>
      </c>
      <c r="G412" s="162" t="s">
        <v>293</v>
      </c>
      <c r="H412" s="163">
        <v>63.756</v>
      </c>
      <c r="I412" s="171"/>
      <c r="J412" s="164">
        <f>ROUND($I$412*$H$412,2)</f>
        <v>0</v>
      </c>
      <c r="K412" s="161" t="s">
        <v>294</v>
      </c>
      <c r="L412" s="103"/>
      <c r="M412" s="165"/>
      <c r="N412" s="179" t="s">
        <v>42</v>
      </c>
      <c r="O412" s="180">
        <v>0.28399999999999997</v>
      </c>
      <c r="P412" s="180">
        <f>$O$412*$H$412</f>
        <v>18.106703999999997</v>
      </c>
      <c r="Q412" s="180">
        <v>0</v>
      </c>
      <c r="R412" s="180">
        <f>$Q$412*$H$412</f>
        <v>0</v>
      </c>
      <c r="S412" s="180">
        <v>0.26100000000000001</v>
      </c>
      <c r="T412" s="181">
        <f>$S$412*$H$412</f>
        <v>16.640316000000002</v>
      </c>
      <c r="AR412" s="99" t="s">
        <v>149</v>
      </c>
      <c r="AT412" s="99" t="s">
        <v>145</v>
      </c>
      <c r="AU412" s="99" t="s">
        <v>79</v>
      </c>
      <c r="AY412" s="102" t="s">
        <v>142</v>
      </c>
      <c r="BE412" s="169">
        <f>IF($N$412="základní",$J$412,0)</f>
        <v>0</v>
      </c>
      <c r="BF412" s="169">
        <f>IF($N$412="snížená",$J$412,0)</f>
        <v>0</v>
      </c>
      <c r="BG412" s="169">
        <f>IF($N$412="zákl. přenesená",$J$412,0)</f>
        <v>0</v>
      </c>
      <c r="BH412" s="169">
        <f>IF($N$412="sníž. přenesená",$J$412,0)</f>
        <v>0</v>
      </c>
      <c r="BI412" s="169">
        <f>IF($N$412="nulová",$J$412,0)</f>
        <v>0</v>
      </c>
      <c r="BJ412" s="99" t="s">
        <v>77</v>
      </c>
      <c r="BK412" s="169">
        <f>ROUND($I$412*$H$412,2)</f>
        <v>0</v>
      </c>
      <c r="BL412" s="99" t="s">
        <v>149</v>
      </c>
      <c r="BM412" s="99" t="s">
        <v>837</v>
      </c>
    </row>
    <row r="413" spans="2:65" s="102" customFormat="1" ht="15.75" customHeight="1" x14ac:dyDescent="0.3">
      <c r="B413" s="182"/>
      <c r="D413" s="183" t="s">
        <v>156</v>
      </c>
      <c r="E413" s="184"/>
      <c r="F413" s="184" t="s">
        <v>300</v>
      </c>
      <c r="H413" s="185"/>
      <c r="L413" s="182"/>
      <c r="M413" s="186"/>
      <c r="T413" s="187"/>
      <c r="AT413" s="185" t="s">
        <v>156</v>
      </c>
      <c r="AU413" s="185" t="s">
        <v>79</v>
      </c>
      <c r="AV413" s="185" t="s">
        <v>77</v>
      </c>
      <c r="AW413" s="185" t="s">
        <v>121</v>
      </c>
      <c r="AX413" s="185" t="s">
        <v>71</v>
      </c>
      <c r="AY413" s="185" t="s">
        <v>142</v>
      </c>
    </row>
    <row r="414" spans="2:65" s="102" customFormat="1" ht="15.75" customHeight="1" x14ac:dyDescent="0.3">
      <c r="B414" s="188"/>
      <c r="D414" s="189" t="s">
        <v>156</v>
      </c>
      <c r="E414" s="190"/>
      <c r="F414" s="191" t="s">
        <v>838</v>
      </c>
      <c r="H414" s="192">
        <v>63.756</v>
      </c>
      <c r="L414" s="188"/>
      <c r="M414" s="193"/>
      <c r="T414" s="194"/>
      <c r="AT414" s="190" t="s">
        <v>156</v>
      </c>
      <c r="AU414" s="190" t="s">
        <v>79</v>
      </c>
      <c r="AV414" s="190" t="s">
        <v>79</v>
      </c>
      <c r="AW414" s="190" t="s">
        <v>121</v>
      </c>
      <c r="AX414" s="190" t="s">
        <v>71</v>
      </c>
      <c r="AY414" s="190" t="s">
        <v>142</v>
      </c>
    </row>
    <row r="415" spans="2:65" s="102" customFormat="1" ht="15.75" customHeight="1" x14ac:dyDescent="0.3">
      <c r="B415" s="195"/>
      <c r="D415" s="189" t="s">
        <v>156</v>
      </c>
      <c r="E415" s="196"/>
      <c r="F415" s="197" t="s">
        <v>167</v>
      </c>
      <c r="H415" s="198">
        <v>63.756</v>
      </c>
      <c r="L415" s="195"/>
      <c r="M415" s="199"/>
      <c r="T415" s="200"/>
      <c r="AT415" s="196" t="s">
        <v>156</v>
      </c>
      <c r="AU415" s="196" t="s">
        <v>79</v>
      </c>
      <c r="AV415" s="196" t="s">
        <v>149</v>
      </c>
      <c r="AW415" s="196" t="s">
        <v>121</v>
      </c>
      <c r="AX415" s="196" t="s">
        <v>77</v>
      </c>
      <c r="AY415" s="196" t="s">
        <v>142</v>
      </c>
    </row>
    <row r="416" spans="2:65" s="102" customFormat="1" ht="15.75" customHeight="1" x14ac:dyDescent="0.3">
      <c r="B416" s="103"/>
      <c r="C416" s="159" t="s">
        <v>839</v>
      </c>
      <c r="D416" s="159" t="s">
        <v>145</v>
      </c>
      <c r="E416" s="160" t="s">
        <v>840</v>
      </c>
      <c r="F416" s="161" t="s">
        <v>841</v>
      </c>
      <c r="G416" s="162" t="s">
        <v>315</v>
      </c>
      <c r="H416" s="163">
        <v>9.7650000000000006</v>
      </c>
      <c r="I416" s="171"/>
      <c r="J416" s="164">
        <f>ROUND($I$416*$H$416,2)</f>
        <v>0</v>
      </c>
      <c r="K416" s="161" t="s">
        <v>294</v>
      </c>
      <c r="L416" s="103"/>
      <c r="M416" s="165"/>
      <c r="N416" s="179" t="s">
        <v>42</v>
      </c>
      <c r="O416" s="180">
        <v>1.7010000000000001</v>
      </c>
      <c r="P416" s="180">
        <f>$O$416*$H$416</f>
        <v>16.610265000000002</v>
      </c>
      <c r="Q416" s="180">
        <v>0</v>
      </c>
      <c r="R416" s="180">
        <f>$Q$416*$H$416</f>
        <v>0</v>
      </c>
      <c r="S416" s="180">
        <v>1.95</v>
      </c>
      <c r="T416" s="181">
        <f>$S$416*$H$416</f>
        <v>19.04175</v>
      </c>
      <c r="AR416" s="99" t="s">
        <v>149</v>
      </c>
      <c r="AT416" s="99" t="s">
        <v>145</v>
      </c>
      <c r="AU416" s="99" t="s">
        <v>79</v>
      </c>
      <c r="AY416" s="102" t="s">
        <v>142</v>
      </c>
      <c r="BE416" s="169">
        <f>IF($N$416="základní",$J$416,0)</f>
        <v>0</v>
      </c>
      <c r="BF416" s="169">
        <f>IF($N$416="snížená",$J$416,0)</f>
        <v>0</v>
      </c>
      <c r="BG416" s="169">
        <f>IF($N$416="zákl. přenesená",$J$416,0)</f>
        <v>0</v>
      </c>
      <c r="BH416" s="169">
        <f>IF($N$416="sníž. přenesená",$J$416,0)</f>
        <v>0</v>
      </c>
      <c r="BI416" s="169">
        <f>IF($N$416="nulová",$J$416,0)</f>
        <v>0</v>
      </c>
      <c r="BJ416" s="99" t="s">
        <v>77</v>
      </c>
      <c r="BK416" s="169">
        <f>ROUND($I$416*$H$416,2)</f>
        <v>0</v>
      </c>
      <c r="BL416" s="99" t="s">
        <v>149</v>
      </c>
      <c r="BM416" s="99" t="s">
        <v>842</v>
      </c>
    </row>
    <row r="417" spans="2:65" s="102" customFormat="1" ht="15.75" customHeight="1" x14ac:dyDescent="0.3">
      <c r="B417" s="182"/>
      <c r="D417" s="183" t="s">
        <v>156</v>
      </c>
      <c r="E417" s="184"/>
      <c r="F417" s="184" t="s">
        <v>300</v>
      </c>
      <c r="H417" s="185"/>
      <c r="L417" s="182"/>
      <c r="M417" s="186"/>
      <c r="T417" s="187"/>
      <c r="AT417" s="185" t="s">
        <v>156</v>
      </c>
      <c r="AU417" s="185" t="s">
        <v>79</v>
      </c>
      <c r="AV417" s="185" t="s">
        <v>77</v>
      </c>
      <c r="AW417" s="185" t="s">
        <v>121</v>
      </c>
      <c r="AX417" s="185" t="s">
        <v>71</v>
      </c>
      <c r="AY417" s="185" t="s">
        <v>142</v>
      </c>
    </row>
    <row r="418" spans="2:65" s="102" customFormat="1" ht="15.75" customHeight="1" x14ac:dyDescent="0.3">
      <c r="B418" s="188"/>
      <c r="D418" s="189" t="s">
        <v>156</v>
      </c>
      <c r="E418" s="190"/>
      <c r="F418" s="191" t="s">
        <v>843</v>
      </c>
      <c r="H418" s="192">
        <v>7.2649999999999997</v>
      </c>
      <c r="L418" s="188"/>
      <c r="M418" s="193"/>
      <c r="T418" s="194"/>
      <c r="AT418" s="190" t="s">
        <v>156</v>
      </c>
      <c r="AU418" s="190" t="s">
        <v>79</v>
      </c>
      <c r="AV418" s="190" t="s">
        <v>79</v>
      </c>
      <c r="AW418" s="190" t="s">
        <v>121</v>
      </c>
      <c r="AX418" s="190" t="s">
        <v>71</v>
      </c>
      <c r="AY418" s="190" t="s">
        <v>142</v>
      </c>
    </row>
    <row r="419" spans="2:65" s="102" customFormat="1" ht="15.75" customHeight="1" x14ac:dyDescent="0.3">
      <c r="B419" s="212"/>
      <c r="D419" s="189" t="s">
        <v>156</v>
      </c>
      <c r="E419" s="213"/>
      <c r="F419" s="214" t="s">
        <v>509</v>
      </c>
      <c r="H419" s="215">
        <v>7.2649999999999997</v>
      </c>
      <c r="L419" s="212"/>
      <c r="M419" s="216"/>
      <c r="T419" s="217"/>
      <c r="AT419" s="213" t="s">
        <v>156</v>
      </c>
      <c r="AU419" s="213" t="s">
        <v>79</v>
      </c>
      <c r="AV419" s="213" t="s">
        <v>168</v>
      </c>
      <c r="AW419" s="213" t="s">
        <v>121</v>
      </c>
      <c r="AX419" s="213" t="s">
        <v>71</v>
      </c>
      <c r="AY419" s="213" t="s">
        <v>142</v>
      </c>
    </row>
    <row r="420" spans="2:65" s="102" customFormat="1" ht="15.75" customHeight="1" x14ac:dyDescent="0.3">
      <c r="B420" s="188"/>
      <c r="D420" s="189" t="s">
        <v>156</v>
      </c>
      <c r="E420" s="190"/>
      <c r="F420" s="191" t="s">
        <v>399</v>
      </c>
      <c r="H420" s="192">
        <v>2.5</v>
      </c>
      <c r="L420" s="188"/>
      <c r="M420" s="193"/>
      <c r="T420" s="194"/>
      <c r="AT420" s="190" t="s">
        <v>156</v>
      </c>
      <c r="AU420" s="190" t="s">
        <v>79</v>
      </c>
      <c r="AV420" s="190" t="s">
        <v>79</v>
      </c>
      <c r="AW420" s="190" t="s">
        <v>121</v>
      </c>
      <c r="AX420" s="190" t="s">
        <v>71</v>
      </c>
      <c r="AY420" s="190" t="s">
        <v>142</v>
      </c>
    </row>
    <row r="421" spans="2:65" s="102" customFormat="1" ht="15.75" customHeight="1" x14ac:dyDescent="0.3">
      <c r="B421" s="195"/>
      <c r="D421" s="189" t="s">
        <v>156</v>
      </c>
      <c r="E421" s="196"/>
      <c r="F421" s="197" t="s">
        <v>167</v>
      </c>
      <c r="H421" s="198">
        <v>9.7650000000000006</v>
      </c>
      <c r="L421" s="195"/>
      <c r="M421" s="199"/>
      <c r="T421" s="200"/>
      <c r="AT421" s="196" t="s">
        <v>156</v>
      </c>
      <c r="AU421" s="196" t="s">
        <v>79</v>
      </c>
      <c r="AV421" s="196" t="s">
        <v>149</v>
      </c>
      <c r="AW421" s="196" t="s">
        <v>121</v>
      </c>
      <c r="AX421" s="196" t="s">
        <v>77</v>
      </c>
      <c r="AY421" s="196" t="s">
        <v>142</v>
      </c>
    </row>
    <row r="422" spans="2:65" s="102" customFormat="1" ht="15.75" customHeight="1" x14ac:dyDescent="0.3">
      <c r="B422" s="103"/>
      <c r="C422" s="159" t="s">
        <v>844</v>
      </c>
      <c r="D422" s="159" t="s">
        <v>145</v>
      </c>
      <c r="E422" s="160" t="s">
        <v>845</v>
      </c>
      <c r="F422" s="161" t="s">
        <v>846</v>
      </c>
      <c r="G422" s="162" t="s">
        <v>315</v>
      </c>
      <c r="H422" s="163">
        <v>50.627000000000002</v>
      </c>
      <c r="I422" s="171"/>
      <c r="J422" s="164">
        <f>ROUND($I$422*$H$422,2)</f>
        <v>0</v>
      </c>
      <c r="K422" s="161" t="s">
        <v>294</v>
      </c>
      <c r="L422" s="103"/>
      <c r="M422" s="165"/>
      <c r="N422" s="179" t="s">
        <v>42</v>
      </c>
      <c r="O422" s="180">
        <v>7.1950000000000003</v>
      </c>
      <c r="P422" s="180">
        <f>$O$422*$H$422</f>
        <v>364.26126500000004</v>
      </c>
      <c r="Q422" s="180">
        <v>0</v>
      </c>
      <c r="R422" s="180">
        <f>$Q$422*$H$422</f>
        <v>0</v>
      </c>
      <c r="S422" s="180">
        <v>2.2000000000000002</v>
      </c>
      <c r="T422" s="181">
        <f>$S$422*$H$422</f>
        <v>111.37940000000002</v>
      </c>
      <c r="AR422" s="99" t="s">
        <v>149</v>
      </c>
      <c r="AT422" s="99" t="s">
        <v>145</v>
      </c>
      <c r="AU422" s="99" t="s">
        <v>79</v>
      </c>
      <c r="AY422" s="102" t="s">
        <v>142</v>
      </c>
      <c r="BE422" s="169">
        <f>IF($N$422="základní",$J$422,0)</f>
        <v>0</v>
      </c>
      <c r="BF422" s="169">
        <f>IF($N$422="snížená",$J$422,0)</f>
        <v>0</v>
      </c>
      <c r="BG422" s="169">
        <f>IF($N$422="zákl. přenesená",$J$422,0)</f>
        <v>0</v>
      </c>
      <c r="BH422" s="169">
        <f>IF($N$422="sníž. přenesená",$J$422,0)</f>
        <v>0</v>
      </c>
      <c r="BI422" s="169">
        <f>IF($N$422="nulová",$J$422,0)</f>
        <v>0</v>
      </c>
      <c r="BJ422" s="99" t="s">
        <v>77</v>
      </c>
      <c r="BK422" s="169">
        <f>ROUND($I$422*$H$422,2)</f>
        <v>0</v>
      </c>
      <c r="BL422" s="99" t="s">
        <v>149</v>
      </c>
      <c r="BM422" s="99" t="s">
        <v>847</v>
      </c>
    </row>
    <row r="423" spans="2:65" s="102" customFormat="1" ht="15.75" customHeight="1" x14ac:dyDescent="0.3">
      <c r="B423" s="188"/>
      <c r="D423" s="183" t="s">
        <v>156</v>
      </c>
      <c r="E423" s="191"/>
      <c r="F423" s="191" t="s">
        <v>848</v>
      </c>
      <c r="H423" s="192">
        <v>50.627000000000002</v>
      </c>
      <c r="L423" s="188"/>
      <c r="M423" s="193"/>
      <c r="T423" s="194"/>
      <c r="AT423" s="190" t="s">
        <v>156</v>
      </c>
      <c r="AU423" s="190" t="s">
        <v>79</v>
      </c>
      <c r="AV423" s="190" t="s">
        <v>79</v>
      </c>
      <c r="AW423" s="190" t="s">
        <v>121</v>
      </c>
      <c r="AX423" s="190" t="s">
        <v>71</v>
      </c>
      <c r="AY423" s="190" t="s">
        <v>142</v>
      </c>
    </row>
    <row r="424" spans="2:65" s="102" customFormat="1" ht="15.75" customHeight="1" x14ac:dyDescent="0.3">
      <c r="B424" s="195"/>
      <c r="D424" s="189" t="s">
        <v>156</v>
      </c>
      <c r="E424" s="196"/>
      <c r="F424" s="197" t="s">
        <v>167</v>
      </c>
      <c r="H424" s="198">
        <v>50.627000000000002</v>
      </c>
      <c r="L424" s="195"/>
      <c r="M424" s="199"/>
      <c r="T424" s="200"/>
      <c r="AT424" s="196" t="s">
        <v>156</v>
      </c>
      <c r="AU424" s="196" t="s">
        <v>79</v>
      </c>
      <c r="AV424" s="196" t="s">
        <v>149</v>
      </c>
      <c r="AW424" s="196" t="s">
        <v>121</v>
      </c>
      <c r="AX424" s="196" t="s">
        <v>77</v>
      </c>
      <c r="AY424" s="196" t="s">
        <v>142</v>
      </c>
    </row>
    <row r="425" spans="2:65" s="102" customFormat="1" ht="15.75" customHeight="1" x14ac:dyDescent="0.3">
      <c r="B425" s="103"/>
      <c r="C425" s="159" t="s">
        <v>849</v>
      </c>
      <c r="D425" s="159" t="s">
        <v>145</v>
      </c>
      <c r="E425" s="160" t="s">
        <v>850</v>
      </c>
      <c r="F425" s="161" t="s">
        <v>851</v>
      </c>
      <c r="G425" s="162" t="s">
        <v>315</v>
      </c>
      <c r="H425" s="163">
        <v>27</v>
      </c>
      <c r="I425" s="171"/>
      <c r="J425" s="164">
        <f>ROUND($I$425*$H$425,2)</f>
        <v>0</v>
      </c>
      <c r="K425" s="161" t="s">
        <v>294</v>
      </c>
      <c r="L425" s="103"/>
      <c r="M425" s="165"/>
      <c r="N425" s="179" t="s">
        <v>42</v>
      </c>
      <c r="O425" s="180">
        <v>5.867</v>
      </c>
      <c r="P425" s="180">
        <f>$O$425*$H$425</f>
        <v>158.40899999999999</v>
      </c>
      <c r="Q425" s="180">
        <v>0</v>
      </c>
      <c r="R425" s="180">
        <f>$Q$425*$H$425</f>
        <v>0</v>
      </c>
      <c r="S425" s="180">
        <v>2.2000000000000002</v>
      </c>
      <c r="T425" s="181">
        <f>$S$425*$H$425</f>
        <v>59.400000000000006</v>
      </c>
      <c r="AR425" s="99" t="s">
        <v>149</v>
      </c>
      <c r="AT425" s="99" t="s">
        <v>145</v>
      </c>
      <c r="AU425" s="99" t="s">
        <v>79</v>
      </c>
      <c r="AY425" s="102" t="s">
        <v>142</v>
      </c>
      <c r="BE425" s="169">
        <f>IF($N$425="základní",$J$425,0)</f>
        <v>0</v>
      </c>
      <c r="BF425" s="169">
        <f>IF($N$425="snížená",$J$425,0)</f>
        <v>0</v>
      </c>
      <c r="BG425" s="169">
        <f>IF($N$425="zákl. přenesená",$J$425,0)</f>
        <v>0</v>
      </c>
      <c r="BH425" s="169">
        <f>IF($N$425="sníž. přenesená",$J$425,0)</f>
        <v>0</v>
      </c>
      <c r="BI425" s="169">
        <f>IF($N$425="nulová",$J$425,0)</f>
        <v>0</v>
      </c>
      <c r="BJ425" s="99" t="s">
        <v>77</v>
      </c>
      <c r="BK425" s="169">
        <f>ROUND($I$425*$H$425,2)</f>
        <v>0</v>
      </c>
      <c r="BL425" s="99" t="s">
        <v>149</v>
      </c>
      <c r="BM425" s="99" t="s">
        <v>852</v>
      </c>
    </row>
    <row r="426" spans="2:65" s="102" customFormat="1" ht="15.75" customHeight="1" x14ac:dyDescent="0.3">
      <c r="B426" s="188"/>
      <c r="D426" s="183" t="s">
        <v>156</v>
      </c>
      <c r="E426" s="191"/>
      <c r="F426" s="191" t="s">
        <v>853</v>
      </c>
      <c r="H426" s="192">
        <v>27</v>
      </c>
      <c r="L426" s="188"/>
      <c r="M426" s="193"/>
      <c r="T426" s="194"/>
      <c r="AT426" s="190" t="s">
        <v>156</v>
      </c>
      <c r="AU426" s="190" t="s">
        <v>79</v>
      </c>
      <c r="AV426" s="190" t="s">
        <v>79</v>
      </c>
      <c r="AW426" s="190" t="s">
        <v>121</v>
      </c>
      <c r="AX426" s="190" t="s">
        <v>71</v>
      </c>
      <c r="AY426" s="190" t="s">
        <v>142</v>
      </c>
    </row>
    <row r="427" spans="2:65" s="102" customFormat="1" ht="15.75" customHeight="1" x14ac:dyDescent="0.3">
      <c r="B427" s="195"/>
      <c r="D427" s="189" t="s">
        <v>156</v>
      </c>
      <c r="E427" s="196"/>
      <c r="F427" s="197" t="s">
        <v>167</v>
      </c>
      <c r="H427" s="198">
        <v>27</v>
      </c>
      <c r="L427" s="195"/>
      <c r="M427" s="199"/>
      <c r="T427" s="200"/>
      <c r="AT427" s="196" t="s">
        <v>156</v>
      </c>
      <c r="AU427" s="196" t="s">
        <v>79</v>
      </c>
      <c r="AV427" s="196" t="s">
        <v>149</v>
      </c>
      <c r="AW427" s="196" t="s">
        <v>121</v>
      </c>
      <c r="AX427" s="196" t="s">
        <v>77</v>
      </c>
      <c r="AY427" s="196" t="s">
        <v>142</v>
      </c>
    </row>
    <row r="428" spans="2:65" s="102" customFormat="1" ht="15.75" customHeight="1" x14ac:dyDescent="0.3">
      <c r="B428" s="103"/>
      <c r="C428" s="159" t="s">
        <v>854</v>
      </c>
      <c r="D428" s="159" t="s">
        <v>145</v>
      </c>
      <c r="E428" s="160" t="s">
        <v>855</v>
      </c>
      <c r="F428" s="161" t="s">
        <v>856</v>
      </c>
      <c r="G428" s="162" t="s">
        <v>315</v>
      </c>
      <c r="H428" s="163">
        <v>9.4760000000000009</v>
      </c>
      <c r="I428" s="171"/>
      <c r="J428" s="164">
        <f>ROUND($I$428*$H$428,2)</f>
        <v>0</v>
      </c>
      <c r="K428" s="161" t="s">
        <v>294</v>
      </c>
      <c r="L428" s="103"/>
      <c r="M428" s="165"/>
      <c r="N428" s="179" t="s">
        <v>42</v>
      </c>
      <c r="O428" s="180">
        <v>7.51</v>
      </c>
      <c r="P428" s="180">
        <f>$O$428*$H$428</f>
        <v>71.164760000000001</v>
      </c>
      <c r="Q428" s="180">
        <v>0</v>
      </c>
      <c r="R428" s="180">
        <f>$Q$428*$H$428</f>
        <v>0</v>
      </c>
      <c r="S428" s="180">
        <v>2.2000000000000002</v>
      </c>
      <c r="T428" s="181">
        <f>$S$428*$H$428</f>
        <v>20.847200000000004</v>
      </c>
      <c r="AR428" s="99" t="s">
        <v>149</v>
      </c>
      <c r="AT428" s="99" t="s">
        <v>145</v>
      </c>
      <c r="AU428" s="99" t="s">
        <v>79</v>
      </c>
      <c r="AY428" s="102" t="s">
        <v>142</v>
      </c>
      <c r="BE428" s="169">
        <f>IF($N$428="základní",$J$428,0)</f>
        <v>0</v>
      </c>
      <c r="BF428" s="169">
        <f>IF($N$428="snížená",$J$428,0)</f>
        <v>0</v>
      </c>
      <c r="BG428" s="169">
        <f>IF($N$428="zákl. přenesená",$J$428,0)</f>
        <v>0</v>
      </c>
      <c r="BH428" s="169">
        <f>IF($N$428="sníž. přenesená",$J$428,0)</f>
        <v>0</v>
      </c>
      <c r="BI428" s="169">
        <f>IF($N$428="nulová",$J$428,0)</f>
        <v>0</v>
      </c>
      <c r="BJ428" s="99" t="s">
        <v>77</v>
      </c>
      <c r="BK428" s="169">
        <f>ROUND($I$428*$H$428,2)</f>
        <v>0</v>
      </c>
      <c r="BL428" s="99" t="s">
        <v>149</v>
      </c>
      <c r="BM428" s="99" t="s">
        <v>857</v>
      </c>
    </row>
    <row r="429" spans="2:65" s="102" customFormat="1" ht="15.75" customHeight="1" x14ac:dyDescent="0.3">
      <c r="B429" s="182"/>
      <c r="D429" s="183" t="s">
        <v>156</v>
      </c>
      <c r="E429" s="184"/>
      <c r="F429" s="184" t="s">
        <v>423</v>
      </c>
      <c r="H429" s="185"/>
      <c r="L429" s="182"/>
      <c r="M429" s="186"/>
      <c r="T429" s="187"/>
      <c r="AT429" s="185" t="s">
        <v>156</v>
      </c>
      <c r="AU429" s="185" t="s">
        <v>79</v>
      </c>
      <c r="AV429" s="185" t="s">
        <v>77</v>
      </c>
      <c r="AW429" s="185" t="s">
        <v>121</v>
      </c>
      <c r="AX429" s="185" t="s">
        <v>71</v>
      </c>
      <c r="AY429" s="185" t="s">
        <v>142</v>
      </c>
    </row>
    <row r="430" spans="2:65" s="102" customFormat="1" ht="15.75" customHeight="1" x14ac:dyDescent="0.3">
      <c r="B430" s="188"/>
      <c r="D430" s="189" t="s">
        <v>156</v>
      </c>
      <c r="E430" s="190"/>
      <c r="F430" s="191" t="s">
        <v>858</v>
      </c>
      <c r="H430" s="192">
        <v>9.4760000000000009</v>
      </c>
      <c r="L430" s="188"/>
      <c r="M430" s="193"/>
      <c r="T430" s="194"/>
      <c r="AT430" s="190" t="s">
        <v>156</v>
      </c>
      <c r="AU430" s="190" t="s">
        <v>79</v>
      </c>
      <c r="AV430" s="190" t="s">
        <v>79</v>
      </c>
      <c r="AW430" s="190" t="s">
        <v>121</v>
      </c>
      <c r="AX430" s="190" t="s">
        <v>71</v>
      </c>
      <c r="AY430" s="190" t="s">
        <v>142</v>
      </c>
    </row>
    <row r="431" spans="2:65" s="102" customFormat="1" ht="15.75" customHeight="1" x14ac:dyDescent="0.3">
      <c r="B431" s="195"/>
      <c r="D431" s="189" t="s">
        <v>156</v>
      </c>
      <c r="E431" s="196"/>
      <c r="F431" s="197" t="s">
        <v>167</v>
      </c>
      <c r="H431" s="198">
        <v>9.4760000000000009</v>
      </c>
      <c r="L431" s="195"/>
      <c r="M431" s="199"/>
      <c r="T431" s="200"/>
      <c r="AT431" s="196" t="s">
        <v>156</v>
      </c>
      <c r="AU431" s="196" t="s">
        <v>79</v>
      </c>
      <c r="AV431" s="196" t="s">
        <v>149</v>
      </c>
      <c r="AW431" s="196" t="s">
        <v>121</v>
      </c>
      <c r="AX431" s="196" t="s">
        <v>77</v>
      </c>
      <c r="AY431" s="196" t="s">
        <v>142</v>
      </c>
    </row>
    <row r="432" spans="2:65" s="102" customFormat="1" ht="15.75" customHeight="1" x14ac:dyDescent="0.3">
      <c r="B432" s="103"/>
      <c r="C432" s="159" t="s">
        <v>859</v>
      </c>
      <c r="D432" s="159" t="s">
        <v>145</v>
      </c>
      <c r="E432" s="160" t="s">
        <v>860</v>
      </c>
      <c r="F432" s="161" t="s">
        <v>861</v>
      </c>
      <c r="G432" s="162" t="s">
        <v>315</v>
      </c>
      <c r="H432" s="163">
        <v>50.627000000000002</v>
      </c>
      <c r="I432" s="171"/>
      <c r="J432" s="164">
        <f>ROUND($I$432*$H$432,2)</f>
        <v>0</v>
      </c>
      <c r="K432" s="161" t="s">
        <v>294</v>
      </c>
      <c r="L432" s="103"/>
      <c r="M432" s="165"/>
      <c r="N432" s="179" t="s">
        <v>42</v>
      </c>
      <c r="O432" s="180">
        <v>4.8280000000000003</v>
      </c>
      <c r="P432" s="180">
        <f>$O$432*$H$432</f>
        <v>244.42715600000002</v>
      </c>
      <c r="Q432" s="180">
        <v>0</v>
      </c>
      <c r="R432" s="180">
        <f>$Q$432*$H$432</f>
        <v>0</v>
      </c>
      <c r="S432" s="180">
        <v>4.3999999999999997E-2</v>
      </c>
      <c r="T432" s="181">
        <f>$S$432*$H$432</f>
        <v>2.2275879999999999</v>
      </c>
      <c r="AR432" s="99" t="s">
        <v>149</v>
      </c>
      <c r="AT432" s="99" t="s">
        <v>145</v>
      </c>
      <c r="AU432" s="99" t="s">
        <v>79</v>
      </c>
      <c r="AY432" s="102" t="s">
        <v>142</v>
      </c>
      <c r="BE432" s="169">
        <f>IF($N$432="základní",$J$432,0)</f>
        <v>0</v>
      </c>
      <c r="BF432" s="169">
        <f>IF($N$432="snížená",$J$432,0)</f>
        <v>0</v>
      </c>
      <c r="BG432" s="169">
        <f>IF($N$432="zákl. přenesená",$J$432,0)</f>
        <v>0</v>
      </c>
      <c r="BH432" s="169">
        <f>IF($N$432="sníž. přenesená",$J$432,0)</f>
        <v>0</v>
      </c>
      <c r="BI432" s="169">
        <f>IF($N$432="nulová",$J$432,0)</f>
        <v>0</v>
      </c>
      <c r="BJ432" s="99" t="s">
        <v>77</v>
      </c>
      <c r="BK432" s="169">
        <f>ROUND($I$432*$H$432,2)</f>
        <v>0</v>
      </c>
      <c r="BL432" s="99" t="s">
        <v>149</v>
      </c>
      <c r="BM432" s="99" t="s">
        <v>862</v>
      </c>
    </row>
    <row r="433" spans="2:65" s="102" customFormat="1" ht="15.75" customHeight="1" x14ac:dyDescent="0.3">
      <c r="B433" s="103"/>
      <c r="C433" s="162" t="s">
        <v>863</v>
      </c>
      <c r="D433" s="162" t="s">
        <v>145</v>
      </c>
      <c r="E433" s="160" t="s">
        <v>864</v>
      </c>
      <c r="F433" s="161" t="s">
        <v>865</v>
      </c>
      <c r="G433" s="162" t="s">
        <v>315</v>
      </c>
      <c r="H433" s="163">
        <v>27</v>
      </c>
      <c r="I433" s="171"/>
      <c r="J433" s="164">
        <f>ROUND($I$433*$H$433,2)</f>
        <v>0</v>
      </c>
      <c r="K433" s="161" t="s">
        <v>294</v>
      </c>
      <c r="L433" s="103"/>
      <c r="M433" s="165"/>
      <c r="N433" s="179" t="s">
        <v>42</v>
      </c>
      <c r="O433" s="180">
        <v>4.0289999999999999</v>
      </c>
      <c r="P433" s="180">
        <f>$O$433*$H$433</f>
        <v>108.783</v>
      </c>
      <c r="Q433" s="180">
        <v>0</v>
      </c>
      <c r="R433" s="180">
        <f>$Q$433*$H$433</f>
        <v>0</v>
      </c>
      <c r="S433" s="180">
        <v>2.9000000000000001E-2</v>
      </c>
      <c r="T433" s="181">
        <f>$S$433*$H$433</f>
        <v>0.78300000000000003</v>
      </c>
      <c r="AR433" s="99" t="s">
        <v>149</v>
      </c>
      <c r="AT433" s="99" t="s">
        <v>145</v>
      </c>
      <c r="AU433" s="99" t="s">
        <v>79</v>
      </c>
      <c r="AY433" s="99" t="s">
        <v>142</v>
      </c>
      <c r="BE433" s="169">
        <f>IF($N$433="základní",$J$433,0)</f>
        <v>0</v>
      </c>
      <c r="BF433" s="169">
        <f>IF($N$433="snížená",$J$433,0)</f>
        <v>0</v>
      </c>
      <c r="BG433" s="169">
        <f>IF($N$433="zákl. přenesená",$J$433,0)</f>
        <v>0</v>
      </c>
      <c r="BH433" s="169">
        <f>IF($N$433="sníž. přenesená",$J$433,0)</f>
        <v>0</v>
      </c>
      <c r="BI433" s="169">
        <f>IF($N$433="nulová",$J$433,0)</f>
        <v>0</v>
      </c>
      <c r="BJ433" s="99" t="s">
        <v>77</v>
      </c>
      <c r="BK433" s="169">
        <f>ROUND($I$433*$H$433,2)</f>
        <v>0</v>
      </c>
      <c r="BL433" s="99" t="s">
        <v>149</v>
      </c>
      <c r="BM433" s="99" t="s">
        <v>866</v>
      </c>
    </row>
    <row r="434" spans="2:65" s="102" customFormat="1" ht="15.75" customHeight="1" x14ac:dyDescent="0.3">
      <c r="B434" s="103"/>
      <c r="C434" s="162" t="s">
        <v>867</v>
      </c>
      <c r="D434" s="162" t="s">
        <v>145</v>
      </c>
      <c r="E434" s="160" t="s">
        <v>868</v>
      </c>
      <c r="F434" s="161" t="s">
        <v>869</v>
      </c>
      <c r="G434" s="162" t="s">
        <v>293</v>
      </c>
      <c r="H434" s="163">
        <v>162.84</v>
      </c>
      <c r="I434" s="171"/>
      <c r="J434" s="164">
        <f>ROUND($I$434*$H$434,2)</f>
        <v>0</v>
      </c>
      <c r="K434" s="161" t="s">
        <v>294</v>
      </c>
      <c r="L434" s="103"/>
      <c r="M434" s="165"/>
      <c r="N434" s="179" t="s">
        <v>42</v>
      </c>
      <c r="O434" s="180">
        <v>0.16200000000000001</v>
      </c>
      <c r="P434" s="180">
        <f>$O$434*$H$434</f>
        <v>26.380080000000003</v>
      </c>
      <c r="Q434" s="180">
        <v>0</v>
      </c>
      <c r="R434" s="180">
        <f>$Q$434*$H$434</f>
        <v>0</v>
      </c>
      <c r="S434" s="180">
        <v>3.5000000000000003E-2</v>
      </c>
      <c r="T434" s="181">
        <f>$S$434*$H$434</f>
        <v>5.6994000000000007</v>
      </c>
      <c r="AR434" s="99" t="s">
        <v>149</v>
      </c>
      <c r="AT434" s="99" t="s">
        <v>145</v>
      </c>
      <c r="AU434" s="99" t="s">
        <v>79</v>
      </c>
      <c r="AY434" s="99" t="s">
        <v>142</v>
      </c>
      <c r="BE434" s="169">
        <f>IF($N$434="základní",$J$434,0)</f>
        <v>0</v>
      </c>
      <c r="BF434" s="169">
        <f>IF($N$434="snížená",$J$434,0)</f>
        <v>0</v>
      </c>
      <c r="BG434" s="169">
        <f>IF($N$434="zákl. přenesená",$J$434,0)</f>
        <v>0</v>
      </c>
      <c r="BH434" s="169">
        <f>IF($N$434="sníž. přenesená",$J$434,0)</f>
        <v>0</v>
      </c>
      <c r="BI434" s="169">
        <f>IF($N$434="nulová",$J$434,0)</f>
        <v>0</v>
      </c>
      <c r="BJ434" s="99" t="s">
        <v>77</v>
      </c>
      <c r="BK434" s="169">
        <f>ROUND($I$434*$H$434,2)</f>
        <v>0</v>
      </c>
      <c r="BL434" s="99" t="s">
        <v>149</v>
      </c>
      <c r="BM434" s="99" t="s">
        <v>870</v>
      </c>
    </row>
    <row r="435" spans="2:65" s="102" customFormat="1" ht="30.75" customHeight="1" x14ac:dyDescent="0.3">
      <c r="B435" s="103"/>
      <c r="D435" s="183" t="s">
        <v>151</v>
      </c>
      <c r="F435" s="209" t="s">
        <v>871</v>
      </c>
      <c r="L435" s="103"/>
      <c r="M435" s="210"/>
      <c r="T435" s="211"/>
      <c r="AT435" s="102" t="s">
        <v>151</v>
      </c>
      <c r="AU435" s="102" t="s">
        <v>79</v>
      </c>
    </row>
    <row r="436" spans="2:65" s="102" customFormat="1" ht="15.75" customHeight="1" x14ac:dyDescent="0.3">
      <c r="B436" s="188"/>
      <c r="D436" s="189" t="s">
        <v>156</v>
      </c>
      <c r="E436" s="190"/>
      <c r="F436" s="191" t="s">
        <v>872</v>
      </c>
      <c r="H436" s="192">
        <v>162.84</v>
      </c>
      <c r="L436" s="188"/>
      <c r="M436" s="193"/>
      <c r="T436" s="194"/>
      <c r="AT436" s="190" t="s">
        <v>156</v>
      </c>
      <c r="AU436" s="190" t="s">
        <v>79</v>
      </c>
      <c r="AV436" s="190" t="s">
        <v>79</v>
      </c>
      <c r="AW436" s="190" t="s">
        <v>121</v>
      </c>
      <c r="AX436" s="190" t="s">
        <v>71</v>
      </c>
      <c r="AY436" s="190" t="s">
        <v>142</v>
      </c>
    </row>
    <row r="437" spans="2:65" s="102" customFormat="1" ht="15.75" customHeight="1" x14ac:dyDescent="0.3">
      <c r="B437" s="195"/>
      <c r="D437" s="189" t="s">
        <v>156</v>
      </c>
      <c r="E437" s="196"/>
      <c r="F437" s="197" t="s">
        <v>167</v>
      </c>
      <c r="H437" s="198">
        <v>162.84</v>
      </c>
      <c r="L437" s="195"/>
      <c r="M437" s="199"/>
      <c r="T437" s="200"/>
      <c r="AT437" s="196" t="s">
        <v>156</v>
      </c>
      <c r="AU437" s="196" t="s">
        <v>79</v>
      </c>
      <c r="AV437" s="196" t="s">
        <v>149</v>
      </c>
      <c r="AW437" s="196" t="s">
        <v>121</v>
      </c>
      <c r="AX437" s="196" t="s">
        <v>77</v>
      </c>
      <c r="AY437" s="196" t="s">
        <v>142</v>
      </c>
    </row>
    <row r="438" spans="2:65" s="102" customFormat="1" ht="15.75" customHeight="1" x14ac:dyDescent="0.3">
      <c r="B438" s="103"/>
      <c r="C438" s="159" t="s">
        <v>873</v>
      </c>
      <c r="D438" s="159" t="s">
        <v>145</v>
      </c>
      <c r="E438" s="160" t="s">
        <v>874</v>
      </c>
      <c r="F438" s="161" t="s">
        <v>875</v>
      </c>
      <c r="G438" s="162" t="s">
        <v>315</v>
      </c>
      <c r="H438" s="163">
        <v>641.27</v>
      </c>
      <c r="I438" s="171"/>
      <c r="J438" s="164">
        <f>ROUND($I$438*$H$438,2)</f>
        <v>0</v>
      </c>
      <c r="K438" s="161" t="s">
        <v>294</v>
      </c>
      <c r="L438" s="103"/>
      <c r="M438" s="165"/>
      <c r="N438" s="179" t="s">
        <v>42</v>
      </c>
      <c r="O438" s="180">
        <v>1.0509999999999999</v>
      </c>
      <c r="P438" s="180">
        <f>$O$438*$H$438</f>
        <v>673.97476999999992</v>
      </c>
      <c r="Q438" s="180">
        <v>0</v>
      </c>
      <c r="R438" s="180">
        <f>$Q$438*$H$438</f>
        <v>0</v>
      </c>
      <c r="S438" s="180">
        <v>1.4</v>
      </c>
      <c r="T438" s="181">
        <f>$S$438*$H$438</f>
        <v>897.77799999999991</v>
      </c>
      <c r="AR438" s="99" t="s">
        <v>149</v>
      </c>
      <c r="AT438" s="99" t="s">
        <v>145</v>
      </c>
      <c r="AU438" s="99" t="s">
        <v>79</v>
      </c>
      <c r="AY438" s="102" t="s">
        <v>142</v>
      </c>
      <c r="BE438" s="169">
        <f>IF($N$438="základní",$J$438,0)</f>
        <v>0</v>
      </c>
      <c r="BF438" s="169">
        <f>IF($N$438="snížená",$J$438,0)</f>
        <v>0</v>
      </c>
      <c r="BG438" s="169">
        <f>IF($N$438="zákl. přenesená",$J$438,0)</f>
        <v>0</v>
      </c>
      <c r="BH438" s="169">
        <f>IF($N$438="sníž. přenesená",$J$438,0)</f>
        <v>0</v>
      </c>
      <c r="BI438" s="169">
        <f>IF($N$438="nulová",$J$438,0)</f>
        <v>0</v>
      </c>
      <c r="BJ438" s="99" t="s">
        <v>77</v>
      </c>
      <c r="BK438" s="169">
        <f>ROUND($I$438*$H$438,2)</f>
        <v>0</v>
      </c>
      <c r="BL438" s="99" t="s">
        <v>149</v>
      </c>
      <c r="BM438" s="99" t="s">
        <v>876</v>
      </c>
    </row>
    <row r="439" spans="2:65" s="102" customFormat="1" ht="15.75" customHeight="1" x14ac:dyDescent="0.3">
      <c r="B439" s="103"/>
      <c r="C439" s="162" t="s">
        <v>877</v>
      </c>
      <c r="D439" s="162" t="s">
        <v>145</v>
      </c>
      <c r="E439" s="160" t="s">
        <v>878</v>
      </c>
      <c r="F439" s="161" t="s">
        <v>879</v>
      </c>
      <c r="G439" s="162" t="s">
        <v>293</v>
      </c>
      <c r="H439" s="163">
        <v>632.79</v>
      </c>
      <c r="I439" s="171"/>
      <c r="J439" s="164">
        <f>ROUND($I$439*$H$439,2)</f>
        <v>0</v>
      </c>
      <c r="K439" s="161" t="s">
        <v>294</v>
      </c>
      <c r="L439" s="103"/>
      <c r="M439" s="165"/>
      <c r="N439" s="179" t="s">
        <v>42</v>
      </c>
      <c r="O439" s="180">
        <v>0.71399999999999997</v>
      </c>
      <c r="P439" s="180">
        <f>$O$439*$H$439</f>
        <v>451.81205999999997</v>
      </c>
      <c r="Q439" s="180">
        <v>0</v>
      </c>
      <c r="R439" s="180">
        <f>$Q$439*$H$439</f>
        <v>0</v>
      </c>
      <c r="S439" s="180">
        <v>0.183</v>
      </c>
      <c r="T439" s="181">
        <f>$S$439*$H$439</f>
        <v>115.80056999999999</v>
      </c>
      <c r="AR439" s="99" t="s">
        <v>149</v>
      </c>
      <c r="AT439" s="99" t="s">
        <v>145</v>
      </c>
      <c r="AU439" s="99" t="s">
        <v>79</v>
      </c>
      <c r="AY439" s="99" t="s">
        <v>142</v>
      </c>
      <c r="BE439" s="169">
        <f>IF($N$439="základní",$J$439,0)</f>
        <v>0</v>
      </c>
      <c r="BF439" s="169">
        <f>IF($N$439="snížená",$J$439,0)</f>
        <v>0</v>
      </c>
      <c r="BG439" s="169">
        <f>IF($N$439="zákl. přenesená",$J$439,0)</f>
        <v>0</v>
      </c>
      <c r="BH439" s="169">
        <f>IF($N$439="sníž. přenesená",$J$439,0)</f>
        <v>0</v>
      </c>
      <c r="BI439" s="169">
        <f>IF($N$439="nulová",$J$439,0)</f>
        <v>0</v>
      </c>
      <c r="BJ439" s="99" t="s">
        <v>77</v>
      </c>
      <c r="BK439" s="169">
        <f>ROUND($I$439*$H$439,2)</f>
        <v>0</v>
      </c>
      <c r="BL439" s="99" t="s">
        <v>149</v>
      </c>
      <c r="BM439" s="99" t="s">
        <v>880</v>
      </c>
    </row>
    <row r="440" spans="2:65" s="102" customFormat="1" ht="15.75" customHeight="1" x14ac:dyDescent="0.3">
      <c r="B440" s="188"/>
      <c r="D440" s="183" t="s">
        <v>156</v>
      </c>
      <c r="E440" s="191"/>
      <c r="F440" s="191" t="s">
        <v>413</v>
      </c>
      <c r="H440" s="192">
        <v>632.79</v>
      </c>
      <c r="L440" s="188"/>
      <c r="M440" s="193"/>
      <c r="T440" s="194"/>
      <c r="AT440" s="190" t="s">
        <v>156</v>
      </c>
      <c r="AU440" s="190" t="s">
        <v>79</v>
      </c>
      <c r="AV440" s="190" t="s">
        <v>79</v>
      </c>
      <c r="AW440" s="190" t="s">
        <v>121</v>
      </c>
      <c r="AX440" s="190" t="s">
        <v>71</v>
      </c>
      <c r="AY440" s="190" t="s">
        <v>142</v>
      </c>
    </row>
    <row r="441" spans="2:65" s="102" customFormat="1" ht="15.75" customHeight="1" x14ac:dyDescent="0.3">
      <c r="B441" s="195"/>
      <c r="D441" s="189" t="s">
        <v>156</v>
      </c>
      <c r="E441" s="196"/>
      <c r="F441" s="197" t="s">
        <v>167</v>
      </c>
      <c r="H441" s="198">
        <v>632.79</v>
      </c>
      <c r="L441" s="195"/>
      <c r="M441" s="199"/>
      <c r="T441" s="200"/>
      <c r="AT441" s="196" t="s">
        <v>156</v>
      </c>
      <c r="AU441" s="196" t="s">
        <v>79</v>
      </c>
      <c r="AV441" s="196" t="s">
        <v>149</v>
      </c>
      <c r="AW441" s="196" t="s">
        <v>121</v>
      </c>
      <c r="AX441" s="196" t="s">
        <v>77</v>
      </c>
      <c r="AY441" s="196" t="s">
        <v>142</v>
      </c>
    </row>
    <row r="442" spans="2:65" s="102" customFormat="1" ht="15.75" customHeight="1" x14ac:dyDescent="0.3">
      <c r="B442" s="103"/>
      <c r="C442" s="159" t="s">
        <v>881</v>
      </c>
      <c r="D442" s="159" t="s">
        <v>145</v>
      </c>
      <c r="E442" s="160" t="s">
        <v>882</v>
      </c>
      <c r="F442" s="161" t="s">
        <v>883</v>
      </c>
      <c r="G442" s="162" t="s">
        <v>293</v>
      </c>
      <c r="H442" s="163">
        <v>796.95299999999997</v>
      </c>
      <c r="I442" s="171"/>
      <c r="J442" s="164">
        <f>ROUND($I$442*$H$442,2)</f>
        <v>0</v>
      </c>
      <c r="K442" s="161"/>
      <c r="L442" s="103"/>
      <c r="M442" s="165"/>
      <c r="N442" s="179" t="s">
        <v>42</v>
      </c>
      <c r="O442" s="180">
        <v>0.61199999999999999</v>
      </c>
      <c r="P442" s="180">
        <f>$O$442*$H$442</f>
        <v>487.73523599999999</v>
      </c>
      <c r="Q442" s="180">
        <v>0</v>
      </c>
      <c r="R442" s="180">
        <f>$Q$442*$H$442</f>
        <v>0</v>
      </c>
      <c r="S442" s="180">
        <v>6.2E-2</v>
      </c>
      <c r="T442" s="181">
        <f>$S$442*$H$442</f>
        <v>49.411085999999997</v>
      </c>
      <c r="AR442" s="99" t="s">
        <v>149</v>
      </c>
      <c r="AT442" s="99" t="s">
        <v>145</v>
      </c>
      <c r="AU442" s="99" t="s">
        <v>79</v>
      </c>
      <c r="AY442" s="102" t="s">
        <v>142</v>
      </c>
      <c r="BE442" s="169">
        <f>IF($N$442="základní",$J$442,0)</f>
        <v>0</v>
      </c>
      <c r="BF442" s="169">
        <f>IF($N$442="snížená",$J$442,0)</f>
        <v>0</v>
      </c>
      <c r="BG442" s="169">
        <f>IF($N$442="zákl. přenesená",$J$442,0)</f>
        <v>0</v>
      </c>
      <c r="BH442" s="169">
        <f>IF($N$442="sníž. přenesená",$J$442,0)</f>
        <v>0</v>
      </c>
      <c r="BI442" s="169">
        <f>IF($N$442="nulová",$J$442,0)</f>
        <v>0</v>
      </c>
      <c r="BJ442" s="99" t="s">
        <v>77</v>
      </c>
      <c r="BK442" s="169">
        <f>ROUND($I$442*$H$442,2)</f>
        <v>0</v>
      </c>
      <c r="BL442" s="99" t="s">
        <v>149</v>
      </c>
      <c r="BM442" s="99" t="s">
        <v>884</v>
      </c>
    </row>
    <row r="443" spans="2:65" s="102" customFormat="1" ht="15.75" customHeight="1" x14ac:dyDescent="0.3">
      <c r="B443" s="182"/>
      <c r="D443" s="183" t="s">
        <v>156</v>
      </c>
      <c r="E443" s="184"/>
      <c r="F443" s="184" t="s">
        <v>684</v>
      </c>
      <c r="H443" s="185"/>
      <c r="L443" s="182"/>
      <c r="M443" s="186"/>
      <c r="T443" s="187"/>
      <c r="AT443" s="185" t="s">
        <v>156</v>
      </c>
      <c r="AU443" s="185" t="s">
        <v>79</v>
      </c>
      <c r="AV443" s="185" t="s">
        <v>77</v>
      </c>
      <c r="AW443" s="185" t="s">
        <v>121</v>
      </c>
      <c r="AX443" s="185" t="s">
        <v>71</v>
      </c>
      <c r="AY443" s="185" t="s">
        <v>142</v>
      </c>
    </row>
    <row r="444" spans="2:65" s="102" customFormat="1" ht="15.75" customHeight="1" x14ac:dyDescent="0.3">
      <c r="B444" s="182"/>
      <c r="D444" s="189" t="s">
        <v>156</v>
      </c>
      <c r="E444" s="185"/>
      <c r="F444" s="184" t="s">
        <v>885</v>
      </c>
      <c r="H444" s="185"/>
      <c r="L444" s="182"/>
      <c r="M444" s="186"/>
      <c r="T444" s="187"/>
      <c r="AT444" s="185" t="s">
        <v>156</v>
      </c>
      <c r="AU444" s="185" t="s">
        <v>79</v>
      </c>
      <c r="AV444" s="185" t="s">
        <v>77</v>
      </c>
      <c r="AW444" s="185" t="s">
        <v>121</v>
      </c>
      <c r="AX444" s="185" t="s">
        <v>71</v>
      </c>
      <c r="AY444" s="185" t="s">
        <v>142</v>
      </c>
    </row>
    <row r="445" spans="2:65" s="102" customFormat="1" ht="15.75" customHeight="1" x14ac:dyDescent="0.3">
      <c r="B445" s="182"/>
      <c r="D445" s="189" t="s">
        <v>156</v>
      </c>
      <c r="E445" s="185"/>
      <c r="F445" s="184" t="s">
        <v>886</v>
      </c>
      <c r="H445" s="185"/>
      <c r="L445" s="182"/>
      <c r="M445" s="186"/>
      <c r="T445" s="187"/>
      <c r="AT445" s="185" t="s">
        <v>156</v>
      </c>
      <c r="AU445" s="185" t="s">
        <v>79</v>
      </c>
      <c r="AV445" s="185" t="s">
        <v>77</v>
      </c>
      <c r="AW445" s="185" t="s">
        <v>121</v>
      </c>
      <c r="AX445" s="185" t="s">
        <v>71</v>
      </c>
      <c r="AY445" s="185" t="s">
        <v>142</v>
      </c>
    </row>
    <row r="446" spans="2:65" s="102" customFormat="1" ht="15.75" customHeight="1" x14ac:dyDescent="0.3">
      <c r="B446" s="182"/>
      <c r="D446" s="189" t="s">
        <v>156</v>
      </c>
      <c r="E446" s="185"/>
      <c r="F446" s="184" t="s">
        <v>887</v>
      </c>
      <c r="H446" s="185"/>
      <c r="L446" s="182"/>
      <c r="M446" s="186"/>
      <c r="T446" s="187"/>
      <c r="AT446" s="185" t="s">
        <v>156</v>
      </c>
      <c r="AU446" s="185" t="s">
        <v>79</v>
      </c>
      <c r="AV446" s="185" t="s">
        <v>77</v>
      </c>
      <c r="AW446" s="185" t="s">
        <v>121</v>
      </c>
      <c r="AX446" s="185" t="s">
        <v>71</v>
      </c>
      <c r="AY446" s="185" t="s">
        <v>142</v>
      </c>
    </row>
    <row r="447" spans="2:65" s="102" customFormat="1" ht="15.75" customHeight="1" x14ac:dyDescent="0.3">
      <c r="B447" s="188"/>
      <c r="D447" s="189" t="s">
        <v>156</v>
      </c>
      <c r="E447" s="190"/>
      <c r="F447" s="191" t="s">
        <v>888</v>
      </c>
      <c r="H447" s="192">
        <v>791.04</v>
      </c>
      <c r="L447" s="188"/>
      <c r="M447" s="193"/>
      <c r="T447" s="194"/>
      <c r="AT447" s="190" t="s">
        <v>156</v>
      </c>
      <c r="AU447" s="190" t="s">
        <v>79</v>
      </c>
      <c r="AV447" s="190" t="s">
        <v>79</v>
      </c>
      <c r="AW447" s="190" t="s">
        <v>121</v>
      </c>
      <c r="AX447" s="190" t="s">
        <v>71</v>
      </c>
      <c r="AY447" s="190" t="s">
        <v>142</v>
      </c>
    </row>
    <row r="448" spans="2:65" s="102" customFormat="1" ht="15.75" customHeight="1" x14ac:dyDescent="0.3">
      <c r="B448" s="188"/>
      <c r="D448" s="189" t="s">
        <v>156</v>
      </c>
      <c r="E448" s="190"/>
      <c r="F448" s="191" t="s">
        <v>889</v>
      </c>
      <c r="H448" s="192">
        <v>5.9130000000000003</v>
      </c>
      <c r="L448" s="188"/>
      <c r="M448" s="193"/>
      <c r="T448" s="194"/>
      <c r="AT448" s="190" t="s">
        <v>156</v>
      </c>
      <c r="AU448" s="190" t="s">
        <v>79</v>
      </c>
      <c r="AV448" s="190" t="s">
        <v>79</v>
      </c>
      <c r="AW448" s="190" t="s">
        <v>121</v>
      </c>
      <c r="AX448" s="190" t="s">
        <v>71</v>
      </c>
      <c r="AY448" s="190" t="s">
        <v>142</v>
      </c>
    </row>
    <row r="449" spans="2:65" s="102" customFormat="1" ht="15.75" customHeight="1" x14ac:dyDescent="0.3">
      <c r="B449" s="195"/>
      <c r="D449" s="189" t="s">
        <v>156</v>
      </c>
      <c r="E449" s="196"/>
      <c r="F449" s="197" t="s">
        <v>167</v>
      </c>
      <c r="H449" s="198">
        <v>796.95299999999997</v>
      </c>
      <c r="L449" s="195"/>
      <c r="M449" s="199"/>
      <c r="T449" s="200"/>
      <c r="AT449" s="196" t="s">
        <v>156</v>
      </c>
      <c r="AU449" s="196" t="s">
        <v>79</v>
      </c>
      <c r="AV449" s="196" t="s">
        <v>149</v>
      </c>
      <c r="AW449" s="196" t="s">
        <v>121</v>
      </c>
      <c r="AX449" s="196" t="s">
        <v>77</v>
      </c>
      <c r="AY449" s="196" t="s">
        <v>142</v>
      </c>
    </row>
    <row r="450" spans="2:65" s="102" customFormat="1" ht="15.75" customHeight="1" x14ac:dyDescent="0.3">
      <c r="B450" s="103"/>
      <c r="C450" s="159" t="s">
        <v>890</v>
      </c>
      <c r="D450" s="159" t="s">
        <v>145</v>
      </c>
      <c r="E450" s="160" t="s">
        <v>891</v>
      </c>
      <c r="F450" s="161" t="s">
        <v>892</v>
      </c>
      <c r="G450" s="162" t="s">
        <v>293</v>
      </c>
      <c r="H450" s="163">
        <v>68</v>
      </c>
      <c r="I450" s="171"/>
      <c r="J450" s="164">
        <f>ROUND($I$450*$H$450,2)</f>
        <v>0</v>
      </c>
      <c r="K450" s="161" t="s">
        <v>294</v>
      </c>
      <c r="L450" s="103"/>
      <c r="M450" s="165"/>
      <c r="N450" s="179" t="s">
        <v>42</v>
      </c>
      <c r="O450" s="180">
        <v>0.93899999999999995</v>
      </c>
      <c r="P450" s="180">
        <f>$O$450*$H$450</f>
        <v>63.851999999999997</v>
      </c>
      <c r="Q450" s="180">
        <v>0</v>
      </c>
      <c r="R450" s="180">
        <f>$Q$450*$H$450</f>
        <v>0</v>
      </c>
      <c r="S450" s="180">
        <v>7.5999999999999998E-2</v>
      </c>
      <c r="T450" s="181">
        <f>$S$450*$H$450</f>
        <v>5.1680000000000001</v>
      </c>
      <c r="AR450" s="99" t="s">
        <v>149</v>
      </c>
      <c r="AT450" s="99" t="s">
        <v>145</v>
      </c>
      <c r="AU450" s="99" t="s">
        <v>79</v>
      </c>
      <c r="AY450" s="102" t="s">
        <v>142</v>
      </c>
      <c r="BE450" s="169">
        <f>IF($N$450="základní",$J$450,0)</f>
        <v>0</v>
      </c>
      <c r="BF450" s="169">
        <f>IF($N$450="snížená",$J$450,0)</f>
        <v>0</v>
      </c>
      <c r="BG450" s="169">
        <f>IF($N$450="zákl. přenesená",$J$450,0)</f>
        <v>0</v>
      </c>
      <c r="BH450" s="169">
        <f>IF($N$450="sníž. přenesená",$J$450,0)</f>
        <v>0</v>
      </c>
      <c r="BI450" s="169">
        <f>IF($N$450="nulová",$J$450,0)</f>
        <v>0</v>
      </c>
      <c r="BJ450" s="99" t="s">
        <v>77</v>
      </c>
      <c r="BK450" s="169">
        <f>ROUND($I$450*$H$450,2)</f>
        <v>0</v>
      </c>
      <c r="BL450" s="99" t="s">
        <v>149</v>
      </c>
      <c r="BM450" s="99" t="s">
        <v>893</v>
      </c>
    </row>
    <row r="451" spans="2:65" s="102" customFormat="1" ht="15.75" customHeight="1" x14ac:dyDescent="0.3">
      <c r="B451" s="188"/>
      <c r="D451" s="189" t="s">
        <v>156</v>
      </c>
      <c r="F451" s="191" t="s">
        <v>894</v>
      </c>
      <c r="H451" s="192">
        <v>68</v>
      </c>
      <c r="L451" s="188"/>
      <c r="M451" s="193"/>
      <c r="T451" s="194"/>
      <c r="AT451" s="190" t="s">
        <v>156</v>
      </c>
      <c r="AU451" s="190" t="s">
        <v>79</v>
      </c>
      <c r="AV451" s="190" t="s">
        <v>79</v>
      </c>
      <c r="AW451" s="190" t="s">
        <v>71</v>
      </c>
      <c r="AX451" s="190" t="s">
        <v>77</v>
      </c>
      <c r="AY451" s="190" t="s">
        <v>142</v>
      </c>
    </row>
    <row r="452" spans="2:65" s="102" customFormat="1" ht="15.75" customHeight="1" x14ac:dyDescent="0.3">
      <c r="B452" s="103"/>
      <c r="C452" s="159" t="s">
        <v>895</v>
      </c>
      <c r="D452" s="159" t="s">
        <v>145</v>
      </c>
      <c r="E452" s="160" t="s">
        <v>896</v>
      </c>
      <c r="F452" s="161" t="s">
        <v>897</v>
      </c>
      <c r="G452" s="162" t="s">
        <v>293</v>
      </c>
      <c r="H452" s="163">
        <v>264.99</v>
      </c>
      <c r="I452" s="171"/>
      <c r="J452" s="164">
        <f>ROUND($I$452*$H$452,2)</f>
        <v>0</v>
      </c>
      <c r="K452" s="161" t="s">
        <v>294</v>
      </c>
      <c r="L452" s="103"/>
      <c r="M452" s="165"/>
      <c r="N452" s="179" t="s">
        <v>42</v>
      </c>
      <c r="O452" s="180">
        <v>0.03</v>
      </c>
      <c r="P452" s="180">
        <f>$O$452*$H$452</f>
        <v>7.9497</v>
      </c>
      <c r="Q452" s="180">
        <v>0</v>
      </c>
      <c r="R452" s="180">
        <f>$Q$452*$H$452</f>
        <v>0</v>
      </c>
      <c r="S452" s="180">
        <v>4.0000000000000001E-3</v>
      </c>
      <c r="T452" s="181">
        <f>$S$452*$H$452</f>
        <v>1.05996</v>
      </c>
      <c r="AR452" s="99" t="s">
        <v>149</v>
      </c>
      <c r="AT452" s="99" t="s">
        <v>145</v>
      </c>
      <c r="AU452" s="99" t="s">
        <v>79</v>
      </c>
      <c r="AY452" s="102" t="s">
        <v>142</v>
      </c>
      <c r="BE452" s="169">
        <f>IF($N$452="základní",$J$452,0)</f>
        <v>0</v>
      </c>
      <c r="BF452" s="169">
        <f>IF($N$452="snížená",$J$452,0)</f>
        <v>0</v>
      </c>
      <c r="BG452" s="169">
        <f>IF($N$452="zákl. přenesená",$J$452,0)</f>
        <v>0</v>
      </c>
      <c r="BH452" s="169">
        <f>IF($N$452="sníž. přenesená",$J$452,0)</f>
        <v>0</v>
      </c>
      <c r="BI452" s="169">
        <f>IF($N$452="nulová",$J$452,0)</f>
        <v>0</v>
      </c>
      <c r="BJ452" s="99" t="s">
        <v>77</v>
      </c>
      <c r="BK452" s="169">
        <f>ROUND($I$452*$H$452,2)</f>
        <v>0</v>
      </c>
      <c r="BL452" s="99" t="s">
        <v>149</v>
      </c>
      <c r="BM452" s="99" t="s">
        <v>898</v>
      </c>
    </row>
    <row r="453" spans="2:65" s="102" customFormat="1" ht="15.75" customHeight="1" x14ac:dyDescent="0.3">
      <c r="B453" s="182"/>
      <c r="D453" s="183" t="s">
        <v>156</v>
      </c>
      <c r="E453" s="184"/>
      <c r="F453" s="184" t="s">
        <v>423</v>
      </c>
      <c r="H453" s="185"/>
      <c r="L453" s="182"/>
      <c r="M453" s="186"/>
      <c r="T453" s="187"/>
      <c r="AT453" s="185" t="s">
        <v>156</v>
      </c>
      <c r="AU453" s="185" t="s">
        <v>79</v>
      </c>
      <c r="AV453" s="185" t="s">
        <v>77</v>
      </c>
      <c r="AW453" s="185" t="s">
        <v>121</v>
      </c>
      <c r="AX453" s="185" t="s">
        <v>71</v>
      </c>
      <c r="AY453" s="185" t="s">
        <v>142</v>
      </c>
    </row>
    <row r="454" spans="2:65" s="102" customFormat="1" ht="15.75" customHeight="1" x14ac:dyDescent="0.3">
      <c r="B454" s="188"/>
      <c r="D454" s="189" t="s">
        <v>156</v>
      </c>
      <c r="E454" s="190"/>
      <c r="F454" s="191" t="s">
        <v>899</v>
      </c>
      <c r="H454" s="192">
        <v>264.99</v>
      </c>
      <c r="L454" s="188"/>
      <c r="M454" s="193"/>
      <c r="T454" s="194"/>
      <c r="AT454" s="190" t="s">
        <v>156</v>
      </c>
      <c r="AU454" s="190" t="s">
        <v>79</v>
      </c>
      <c r="AV454" s="190" t="s">
        <v>79</v>
      </c>
      <c r="AW454" s="190" t="s">
        <v>121</v>
      </c>
      <c r="AX454" s="190" t="s">
        <v>71</v>
      </c>
      <c r="AY454" s="190" t="s">
        <v>142</v>
      </c>
    </row>
    <row r="455" spans="2:65" s="102" customFormat="1" ht="15.75" customHeight="1" x14ac:dyDescent="0.3">
      <c r="B455" s="195"/>
      <c r="D455" s="189" t="s">
        <v>156</v>
      </c>
      <c r="E455" s="196"/>
      <c r="F455" s="197" t="s">
        <v>167</v>
      </c>
      <c r="H455" s="198">
        <v>264.99</v>
      </c>
      <c r="L455" s="195"/>
      <c r="M455" s="199"/>
      <c r="T455" s="200"/>
      <c r="AT455" s="196" t="s">
        <v>156</v>
      </c>
      <c r="AU455" s="196" t="s">
        <v>79</v>
      </c>
      <c r="AV455" s="196" t="s">
        <v>149</v>
      </c>
      <c r="AW455" s="196" t="s">
        <v>121</v>
      </c>
      <c r="AX455" s="196" t="s">
        <v>77</v>
      </c>
      <c r="AY455" s="196" t="s">
        <v>142</v>
      </c>
    </row>
    <row r="456" spans="2:65" s="102" customFormat="1" ht="15.75" customHeight="1" x14ac:dyDescent="0.3">
      <c r="B456" s="103"/>
      <c r="C456" s="159" t="s">
        <v>900</v>
      </c>
      <c r="D456" s="159" t="s">
        <v>145</v>
      </c>
      <c r="E456" s="160" t="s">
        <v>901</v>
      </c>
      <c r="F456" s="161" t="s">
        <v>902</v>
      </c>
      <c r="G456" s="162" t="s">
        <v>293</v>
      </c>
      <c r="H456" s="163">
        <v>1265.58</v>
      </c>
      <c r="I456" s="171"/>
      <c r="J456" s="164">
        <f>ROUND($I$456*$H$456,2)</f>
        <v>0</v>
      </c>
      <c r="K456" s="161" t="s">
        <v>294</v>
      </c>
      <c r="L456" s="103"/>
      <c r="M456" s="165"/>
      <c r="N456" s="179" t="s">
        <v>42</v>
      </c>
      <c r="O456" s="180">
        <v>0.03</v>
      </c>
      <c r="P456" s="180">
        <f>$O$456*$H$456</f>
        <v>37.967399999999998</v>
      </c>
      <c r="Q456" s="180">
        <v>0</v>
      </c>
      <c r="R456" s="180">
        <f>$Q$456*$H$456</f>
        <v>0</v>
      </c>
      <c r="S456" s="180">
        <v>4.0000000000000001E-3</v>
      </c>
      <c r="T456" s="181">
        <f>$S$456*$H$456</f>
        <v>5.0623199999999997</v>
      </c>
      <c r="AR456" s="99" t="s">
        <v>149</v>
      </c>
      <c r="AT456" s="99" t="s">
        <v>145</v>
      </c>
      <c r="AU456" s="99" t="s">
        <v>79</v>
      </c>
      <c r="AY456" s="102" t="s">
        <v>142</v>
      </c>
      <c r="BE456" s="169">
        <f>IF($N$456="základní",$J$456,0)</f>
        <v>0</v>
      </c>
      <c r="BF456" s="169">
        <f>IF($N$456="snížená",$J$456,0)</f>
        <v>0</v>
      </c>
      <c r="BG456" s="169">
        <f>IF($N$456="zákl. přenesená",$J$456,0)</f>
        <v>0</v>
      </c>
      <c r="BH456" s="169">
        <f>IF($N$456="sníž. přenesená",$J$456,0)</f>
        <v>0</v>
      </c>
      <c r="BI456" s="169">
        <f>IF($N$456="nulová",$J$456,0)</f>
        <v>0</v>
      </c>
      <c r="BJ456" s="99" t="s">
        <v>77</v>
      </c>
      <c r="BK456" s="169">
        <f>ROUND($I$456*$H$456,2)</f>
        <v>0</v>
      </c>
      <c r="BL456" s="99" t="s">
        <v>149</v>
      </c>
      <c r="BM456" s="99" t="s">
        <v>903</v>
      </c>
    </row>
    <row r="457" spans="2:65" s="102" customFormat="1" ht="15.75" customHeight="1" x14ac:dyDescent="0.3">
      <c r="B457" s="182"/>
      <c r="D457" s="183" t="s">
        <v>156</v>
      </c>
      <c r="E457" s="184"/>
      <c r="F457" s="184" t="s">
        <v>300</v>
      </c>
      <c r="H457" s="185"/>
      <c r="L457" s="182"/>
      <c r="M457" s="186"/>
      <c r="T457" s="187"/>
      <c r="AT457" s="185" t="s">
        <v>156</v>
      </c>
      <c r="AU457" s="185" t="s">
        <v>79</v>
      </c>
      <c r="AV457" s="185" t="s">
        <v>77</v>
      </c>
      <c r="AW457" s="185" t="s">
        <v>121</v>
      </c>
      <c r="AX457" s="185" t="s">
        <v>71</v>
      </c>
      <c r="AY457" s="185" t="s">
        <v>142</v>
      </c>
    </row>
    <row r="458" spans="2:65" s="102" customFormat="1" ht="15.75" customHeight="1" x14ac:dyDescent="0.3">
      <c r="B458" s="188"/>
      <c r="D458" s="189" t="s">
        <v>156</v>
      </c>
      <c r="E458" s="190"/>
      <c r="F458" s="191" t="s">
        <v>904</v>
      </c>
      <c r="H458" s="192">
        <v>1265.58</v>
      </c>
      <c r="L458" s="188"/>
      <c r="M458" s="193"/>
      <c r="T458" s="194"/>
      <c r="AT458" s="190" t="s">
        <v>156</v>
      </c>
      <c r="AU458" s="190" t="s">
        <v>79</v>
      </c>
      <c r="AV458" s="190" t="s">
        <v>79</v>
      </c>
      <c r="AW458" s="190" t="s">
        <v>121</v>
      </c>
      <c r="AX458" s="190" t="s">
        <v>71</v>
      </c>
      <c r="AY458" s="190" t="s">
        <v>142</v>
      </c>
    </row>
    <row r="459" spans="2:65" s="102" customFormat="1" ht="15.75" customHeight="1" x14ac:dyDescent="0.3">
      <c r="B459" s="195"/>
      <c r="D459" s="189" t="s">
        <v>156</v>
      </c>
      <c r="E459" s="196"/>
      <c r="F459" s="197" t="s">
        <v>167</v>
      </c>
      <c r="H459" s="198">
        <v>1265.58</v>
      </c>
      <c r="L459" s="195"/>
      <c r="M459" s="199"/>
      <c r="T459" s="200"/>
      <c r="AT459" s="196" t="s">
        <v>156</v>
      </c>
      <c r="AU459" s="196" t="s">
        <v>79</v>
      </c>
      <c r="AV459" s="196" t="s">
        <v>149</v>
      </c>
      <c r="AW459" s="196" t="s">
        <v>121</v>
      </c>
      <c r="AX459" s="196" t="s">
        <v>77</v>
      </c>
      <c r="AY459" s="196" t="s">
        <v>142</v>
      </c>
    </row>
    <row r="460" spans="2:65" s="102" customFormat="1" ht="15.75" customHeight="1" x14ac:dyDescent="0.3">
      <c r="B460" s="103"/>
      <c r="C460" s="159" t="s">
        <v>905</v>
      </c>
      <c r="D460" s="159" t="s">
        <v>145</v>
      </c>
      <c r="E460" s="160" t="s">
        <v>906</v>
      </c>
      <c r="F460" s="161" t="s">
        <v>907</v>
      </c>
      <c r="G460" s="162" t="s">
        <v>293</v>
      </c>
      <c r="H460" s="163">
        <v>842.82</v>
      </c>
      <c r="I460" s="171"/>
      <c r="J460" s="164">
        <f>ROUND($I$460*$H$460,2)</f>
        <v>0</v>
      </c>
      <c r="K460" s="161" t="s">
        <v>294</v>
      </c>
      <c r="L460" s="103"/>
      <c r="M460" s="165"/>
      <c r="N460" s="179" t="s">
        <v>42</v>
      </c>
      <c r="O460" s="180">
        <v>0.08</v>
      </c>
      <c r="P460" s="180">
        <f>$O$460*$H$460</f>
        <v>67.425600000000003</v>
      </c>
      <c r="Q460" s="180">
        <v>0</v>
      </c>
      <c r="R460" s="180">
        <f>$Q$460*$H$460</f>
        <v>0</v>
      </c>
      <c r="S460" s="180">
        <v>0.01</v>
      </c>
      <c r="T460" s="181">
        <f>$S$460*$H$460</f>
        <v>8.4282000000000004</v>
      </c>
      <c r="AR460" s="99" t="s">
        <v>149</v>
      </c>
      <c r="AT460" s="99" t="s">
        <v>145</v>
      </c>
      <c r="AU460" s="99" t="s">
        <v>79</v>
      </c>
      <c r="AY460" s="102" t="s">
        <v>142</v>
      </c>
      <c r="BE460" s="169">
        <f>IF($N$460="základní",$J$460,0)</f>
        <v>0</v>
      </c>
      <c r="BF460" s="169">
        <f>IF($N$460="snížená",$J$460,0)</f>
        <v>0</v>
      </c>
      <c r="BG460" s="169">
        <f>IF($N$460="zákl. přenesená",$J$460,0)</f>
        <v>0</v>
      </c>
      <c r="BH460" s="169">
        <f>IF($N$460="sníž. přenesená",$J$460,0)</f>
        <v>0</v>
      </c>
      <c r="BI460" s="169">
        <f>IF($N$460="nulová",$J$460,0)</f>
        <v>0</v>
      </c>
      <c r="BJ460" s="99" t="s">
        <v>77</v>
      </c>
      <c r="BK460" s="169">
        <f>ROUND($I$460*$H$460,2)</f>
        <v>0</v>
      </c>
      <c r="BL460" s="99" t="s">
        <v>149</v>
      </c>
      <c r="BM460" s="99" t="s">
        <v>908</v>
      </c>
    </row>
    <row r="461" spans="2:65" s="102" customFormat="1" ht="15.75" customHeight="1" x14ac:dyDescent="0.3">
      <c r="B461" s="188"/>
      <c r="D461" s="183" t="s">
        <v>156</v>
      </c>
      <c r="E461" s="191"/>
      <c r="F461" s="191" t="s">
        <v>909</v>
      </c>
      <c r="H461" s="192">
        <v>842.82</v>
      </c>
      <c r="L461" s="188"/>
      <c r="M461" s="193"/>
      <c r="T461" s="194"/>
      <c r="AT461" s="190" t="s">
        <v>156</v>
      </c>
      <c r="AU461" s="190" t="s">
        <v>79</v>
      </c>
      <c r="AV461" s="190" t="s">
        <v>79</v>
      </c>
      <c r="AW461" s="190" t="s">
        <v>121</v>
      </c>
      <c r="AX461" s="190" t="s">
        <v>71</v>
      </c>
      <c r="AY461" s="190" t="s">
        <v>142</v>
      </c>
    </row>
    <row r="462" spans="2:65" s="102" customFormat="1" ht="15.75" customHeight="1" x14ac:dyDescent="0.3">
      <c r="B462" s="195"/>
      <c r="D462" s="189" t="s">
        <v>156</v>
      </c>
      <c r="E462" s="196"/>
      <c r="F462" s="197" t="s">
        <v>167</v>
      </c>
      <c r="H462" s="198">
        <v>842.82</v>
      </c>
      <c r="L462" s="195"/>
      <c r="M462" s="199"/>
      <c r="T462" s="200"/>
      <c r="AT462" s="196" t="s">
        <v>156</v>
      </c>
      <c r="AU462" s="196" t="s">
        <v>79</v>
      </c>
      <c r="AV462" s="196" t="s">
        <v>149</v>
      </c>
      <c r="AW462" s="196" t="s">
        <v>121</v>
      </c>
      <c r="AX462" s="196" t="s">
        <v>77</v>
      </c>
      <c r="AY462" s="196" t="s">
        <v>142</v>
      </c>
    </row>
    <row r="463" spans="2:65" s="102" customFormat="1" ht="15.75" customHeight="1" x14ac:dyDescent="0.3">
      <c r="B463" s="103"/>
      <c r="C463" s="159" t="s">
        <v>910</v>
      </c>
      <c r="D463" s="159" t="s">
        <v>145</v>
      </c>
      <c r="E463" s="160" t="s">
        <v>911</v>
      </c>
      <c r="F463" s="161" t="s">
        <v>912</v>
      </c>
      <c r="G463" s="162" t="s">
        <v>293</v>
      </c>
      <c r="H463" s="163">
        <v>1736.4480000000001</v>
      </c>
      <c r="I463" s="171"/>
      <c r="J463" s="164">
        <f>ROUND($I$463*$H$463,2)</f>
        <v>0</v>
      </c>
      <c r="K463" s="161" t="s">
        <v>294</v>
      </c>
      <c r="L463" s="103"/>
      <c r="M463" s="165"/>
      <c r="N463" s="179" t="s">
        <v>42</v>
      </c>
      <c r="O463" s="180">
        <v>0.26</v>
      </c>
      <c r="P463" s="180">
        <f>$O$463*$H$463</f>
        <v>451.47648000000004</v>
      </c>
      <c r="Q463" s="180">
        <v>0</v>
      </c>
      <c r="R463" s="180">
        <f>$Q$463*$H$463</f>
        <v>0</v>
      </c>
      <c r="S463" s="180">
        <v>4.5999999999999999E-2</v>
      </c>
      <c r="T463" s="181">
        <f>$S$463*$H$463</f>
        <v>79.876608000000004</v>
      </c>
      <c r="AR463" s="99" t="s">
        <v>149</v>
      </c>
      <c r="AT463" s="99" t="s">
        <v>145</v>
      </c>
      <c r="AU463" s="99" t="s">
        <v>79</v>
      </c>
      <c r="AY463" s="102" t="s">
        <v>142</v>
      </c>
      <c r="BE463" s="169">
        <f>IF($N$463="základní",$J$463,0)</f>
        <v>0</v>
      </c>
      <c r="BF463" s="169">
        <f>IF($N$463="snížená",$J$463,0)</f>
        <v>0</v>
      </c>
      <c r="BG463" s="169">
        <f>IF($N$463="zákl. přenesená",$J$463,0)</f>
        <v>0</v>
      </c>
      <c r="BH463" s="169">
        <f>IF($N$463="sníž. přenesená",$J$463,0)</f>
        <v>0</v>
      </c>
      <c r="BI463" s="169">
        <f>IF($N$463="nulová",$J$463,0)</f>
        <v>0</v>
      </c>
      <c r="BJ463" s="99" t="s">
        <v>77</v>
      </c>
      <c r="BK463" s="169">
        <f>ROUND($I$463*$H$463,2)</f>
        <v>0</v>
      </c>
      <c r="BL463" s="99" t="s">
        <v>149</v>
      </c>
      <c r="BM463" s="99" t="s">
        <v>913</v>
      </c>
    </row>
    <row r="464" spans="2:65" s="102" customFormat="1" ht="15.75" customHeight="1" x14ac:dyDescent="0.3">
      <c r="B464" s="182"/>
      <c r="D464" s="183" t="s">
        <v>156</v>
      </c>
      <c r="E464" s="184"/>
      <c r="F464" s="184" t="s">
        <v>300</v>
      </c>
      <c r="H464" s="185"/>
      <c r="L464" s="182"/>
      <c r="M464" s="186"/>
      <c r="T464" s="187"/>
      <c r="AT464" s="185" t="s">
        <v>156</v>
      </c>
      <c r="AU464" s="185" t="s">
        <v>79</v>
      </c>
      <c r="AV464" s="185" t="s">
        <v>77</v>
      </c>
      <c r="AW464" s="185" t="s">
        <v>121</v>
      </c>
      <c r="AX464" s="185" t="s">
        <v>71</v>
      </c>
      <c r="AY464" s="185" t="s">
        <v>142</v>
      </c>
    </row>
    <row r="465" spans="2:65" s="102" customFormat="1" ht="15.75" customHeight="1" x14ac:dyDescent="0.3">
      <c r="B465" s="188"/>
      <c r="D465" s="189" t="s">
        <v>156</v>
      </c>
      <c r="E465" s="190"/>
      <c r="F465" s="191" t="s">
        <v>914</v>
      </c>
      <c r="H465" s="192">
        <v>470.86799999999999</v>
      </c>
      <c r="L465" s="188"/>
      <c r="M465" s="193"/>
      <c r="T465" s="194"/>
      <c r="AT465" s="190" t="s">
        <v>156</v>
      </c>
      <c r="AU465" s="190" t="s">
        <v>79</v>
      </c>
      <c r="AV465" s="190" t="s">
        <v>79</v>
      </c>
      <c r="AW465" s="190" t="s">
        <v>121</v>
      </c>
      <c r="AX465" s="190" t="s">
        <v>71</v>
      </c>
      <c r="AY465" s="190" t="s">
        <v>142</v>
      </c>
    </row>
    <row r="466" spans="2:65" s="102" customFormat="1" ht="15.75" customHeight="1" x14ac:dyDescent="0.3">
      <c r="B466" s="188"/>
      <c r="D466" s="189" t="s">
        <v>156</v>
      </c>
      <c r="E466" s="190"/>
      <c r="F466" s="191" t="s">
        <v>904</v>
      </c>
      <c r="H466" s="192">
        <v>1265.58</v>
      </c>
      <c r="L466" s="188"/>
      <c r="M466" s="193"/>
      <c r="T466" s="194"/>
      <c r="AT466" s="190" t="s">
        <v>156</v>
      </c>
      <c r="AU466" s="190" t="s">
        <v>79</v>
      </c>
      <c r="AV466" s="190" t="s">
        <v>79</v>
      </c>
      <c r="AW466" s="190" t="s">
        <v>121</v>
      </c>
      <c r="AX466" s="190" t="s">
        <v>71</v>
      </c>
      <c r="AY466" s="190" t="s">
        <v>142</v>
      </c>
    </row>
    <row r="467" spans="2:65" s="102" customFormat="1" ht="15.75" customHeight="1" x14ac:dyDescent="0.3">
      <c r="B467" s="195"/>
      <c r="D467" s="189" t="s">
        <v>156</v>
      </c>
      <c r="E467" s="196"/>
      <c r="F467" s="197" t="s">
        <v>167</v>
      </c>
      <c r="H467" s="198">
        <v>1736.4480000000001</v>
      </c>
      <c r="L467" s="195"/>
      <c r="M467" s="199"/>
      <c r="T467" s="200"/>
      <c r="AT467" s="196" t="s">
        <v>156</v>
      </c>
      <c r="AU467" s="196" t="s">
        <v>79</v>
      </c>
      <c r="AV467" s="196" t="s">
        <v>149</v>
      </c>
      <c r="AW467" s="196" t="s">
        <v>121</v>
      </c>
      <c r="AX467" s="196" t="s">
        <v>77</v>
      </c>
      <c r="AY467" s="196" t="s">
        <v>142</v>
      </c>
    </row>
    <row r="468" spans="2:65" s="102" customFormat="1" ht="15.75" customHeight="1" x14ac:dyDescent="0.3">
      <c r="B468" s="103"/>
      <c r="C468" s="159" t="s">
        <v>915</v>
      </c>
      <c r="D468" s="159" t="s">
        <v>145</v>
      </c>
      <c r="E468" s="160" t="s">
        <v>916</v>
      </c>
      <c r="F468" s="161" t="s">
        <v>917</v>
      </c>
      <c r="G468" s="162" t="s">
        <v>293</v>
      </c>
      <c r="H468" s="163">
        <v>139.17500000000001</v>
      </c>
      <c r="I468" s="171"/>
      <c r="J468" s="164">
        <f>ROUND($I$468*$H$468,2)</f>
        <v>0</v>
      </c>
      <c r="K468" s="161" t="s">
        <v>294</v>
      </c>
      <c r="L468" s="103"/>
      <c r="M468" s="165"/>
      <c r="N468" s="179" t="s">
        <v>42</v>
      </c>
      <c r="O468" s="180">
        <v>0.22</v>
      </c>
      <c r="P468" s="180">
        <f>$O$468*$H$468</f>
        <v>30.618500000000001</v>
      </c>
      <c r="Q468" s="180">
        <v>0</v>
      </c>
      <c r="R468" s="180">
        <f>$Q$468*$H$468</f>
        <v>0</v>
      </c>
      <c r="S468" s="180">
        <v>5.8999999999999997E-2</v>
      </c>
      <c r="T468" s="181">
        <f>$S$468*$H$468</f>
        <v>8.2113250000000004</v>
      </c>
      <c r="AR468" s="99" t="s">
        <v>149</v>
      </c>
      <c r="AT468" s="99" t="s">
        <v>145</v>
      </c>
      <c r="AU468" s="99" t="s">
        <v>79</v>
      </c>
      <c r="AY468" s="102" t="s">
        <v>142</v>
      </c>
      <c r="BE468" s="169">
        <f>IF($N$468="základní",$J$468,0)</f>
        <v>0</v>
      </c>
      <c r="BF468" s="169">
        <f>IF($N$468="snížená",$J$468,0)</f>
        <v>0</v>
      </c>
      <c r="BG468" s="169">
        <f>IF($N$468="zákl. přenesená",$J$468,0)</f>
        <v>0</v>
      </c>
      <c r="BH468" s="169">
        <f>IF($N$468="sníž. přenesená",$J$468,0)</f>
        <v>0</v>
      </c>
      <c r="BI468" s="169">
        <f>IF($N$468="nulová",$J$468,0)</f>
        <v>0</v>
      </c>
      <c r="BJ468" s="99" t="s">
        <v>77</v>
      </c>
      <c r="BK468" s="169">
        <f>ROUND($I$468*$H$468,2)</f>
        <v>0</v>
      </c>
      <c r="BL468" s="99" t="s">
        <v>149</v>
      </c>
      <c r="BM468" s="99" t="s">
        <v>918</v>
      </c>
    </row>
    <row r="469" spans="2:65" s="102" customFormat="1" ht="15.75" customHeight="1" x14ac:dyDescent="0.3">
      <c r="B469" s="182"/>
      <c r="D469" s="183" t="s">
        <v>156</v>
      </c>
      <c r="E469" s="184"/>
      <c r="F469" s="184" t="s">
        <v>549</v>
      </c>
      <c r="H469" s="185"/>
      <c r="L469" s="182"/>
      <c r="M469" s="186"/>
      <c r="T469" s="187"/>
      <c r="AT469" s="185" t="s">
        <v>156</v>
      </c>
      <c r="AU469" s="185" t="s">
        <v>79</v>
      </c>
      <c r="AV469" s="185" t="s">
        <v>77</v>
      </c>
      <c r="AW469" s="185" t="s">
        <v>121</v>
      </c>
      <c r="AX469" s="185" t="s">
        <v>71</v>
      </c>
      <c r="AY469" s="185" t="s">
        <v>142</v>
      </c>
    </row>
    <row r="470" spans="2:65" s="102" customFormat="1" ht="15.75" customHeight="1" x14ac:dyDescent="0.3">
      <c r="B470" s="188"/>
      <c r="D470" s="189" t="s">
        <v>156</v>
      </c>
      <c r="E470" s="190"/>
      <c r="F470" s="191" t="s">
        <v>646</v>
      </c>
      <c r="H470" s="192">
        <v>139.17500000000001</v>
      </c>
      <c r="L470" s="188"/>
      <c r="M470" s="193"/>
      <c r="T470" s="194"/>
      <c r="AT470" s="190" t="s">
        <v>156</v>
      </c>
      <c r="AU470" s="190" t="s">
        <v>79</v>
      </c>
      <c r="AV470" s="190" t="s">
        <v>79</v>
      </c>
      <c r="AW470" s="190" t="s">
        <v>121</v>
      </c>
      <c r="AX470" s="190" t="s">
        <v>71</v>
      </c>
      <c r="AY470" s="190" t="s">
        <v>142</v>
      </c>
    </row>
    <row r="471" spans="2:65" s="102" customFormat="1" ht="15.75" customHeight="1" x14ac:dyDescent="0.3">
      <c r="B471" s="195"/>
      <c r="D471" s="189" t="s">
        <v>156</v>
      </c>
      <c r="E471" s="196"/>
      <c r="F471" s="197" t="s">
        <v>167</v>
      </c>
      <c r="H471" s="198">
        <v>139.17500000000001</v>
      </c>
      <c r="L471" s="195"/>
      <c r="M471" s="199"/>
      <c r="T471" s="200"/>
      <c r="AT471" s="196" t="s">
        <v>156</v>
      </c>
      <c r="AU471" s="196" t="s">
        <v>79</v>
      </c>
      <c r="AV471" s="196" t="s">
        <v>149</v>
      </c>
      <c r="AW471" s="196" t="s">
        <v>121</v>
      </c>
      <c r="AX471" s="196" t="s">
        <v>77</v>
      </c>
      <c r="AY471" s="196" t="s">
        <v>142</v>
      </c>
    </row>
    <row r="472" spans="2:65" s="102" customFormat="1" ht="15.75" customHeight="1" x14ac:dyDescent="0.3">
      <c r="B472" s="103"/>
      <c r="C472" s="159" t="s">
        <v>919</v>
      </c>
      <c r="D472" s="159" t="s">
        <v>145</v>
      </c>
      <c r="E472" s="160" t="s">
        <v>920</v>
      </c>
      <c r="F472" s="161" t="s">
        <v>921</v>
      </c>
      <c r="G472" s="162" t="s">
        <v>293</v>
      </c>
      <c r="H472" s="163">
        <v>3442.386</v>
      </c>
      <c r="I472" s="171"/>
      <c r="J472" s="164">
        <f>ROUND($I$472*$H$472,2)</f>
        <v>0</v>
      </c>
      <c r="K472" s="161" t="s">
        <v>294</v>
      </c>
      <c r="L472" s="103"/>
      <c r="M472" s="165"/>
      <c r="N472" s="179" t="s">
        <v>42</v>
      </c>
      <c r="O472" s="180">
        <v>8.3000000000000004E-2</v>
      </c>
      <c r="P472" s="180">
        <f>$O$472*$H$472</f>
        <v>285.71803800000004</v>
      </c>
      <c r="Q472" s="180">
        <v>0</v>
      </c>
      <c r="R472" s="180">
        <f>$Q$472*$H$472</f>
        <v>0</v>
      </c>
      <c r="S472" s="180">
        <v>0.01</v>
      </c>
      <c r="T472" s="181">
        <f>$S$472*$H$472</f>
        <v>34.423859999999998</v>
      </c>
      <c r="AR472" s="99" t="s">
        <v>149</v>
      </c>
      <c r="AT472" s="99" t="s">
        <v>145</v>
      </c>
      <c r="AU472" s="99" t="s">
        <v>79</v>
      </c>
      <c r="AY472" s="102" t="s">
        <v>142</v>
      </c>
      <c r="BE472" s="169">
        <f>IF($N$472="základní",$J$472,0)</f>
        <v>0</v>
      </c>
      <c r="BF472" s="169">
        <f>IF($N$472="snížená",$J$472,0)</f>
        <v>0</v>
      </c>
      <c r="BG472" s="169">
        <f>IF($N$472="zákl. přenesená",$J$472,0)</f>
        <v>0</v>
      </c>
      <c r="BH472" s="169">
        <f>IF($N$472="sníž. přenesená",$J$472,0)</f>
        <v>0</v>
      </c>
      <c r="BI472" s="169">
        <f>IF($N$472="nulová",$J$472,0)</f>
        <v>0</v>
      </c>
      <c r="BJ472" s="99" t="s">
        <v>77</v>
      </c>
      <c r="BK472" s="169">
        <f>ROUND($I$472*$H$472,2)</f>
        <v>0</v>
      </c>
      <c r="BL472" s="99" t="s">
        <v>149</v>
      </c>
      <c r="BM472" s="99" t="s">
        <v>922</v>
      </c>
    </row>
    <row r="473" spans="2:65" s="102" customFormat="1" ht="15.75" customHeight="1" x14ac:dyDescent="0.3">
      <c r="B473" s="103"/>
      <c r="C473" s="162" t="s">
        <v>923</v>
      </c>
      <c r="D473" s="162" t="s">
        <v>145</v>
      </c>
      <c r="E473" s="160" t="s">
        <v>924</v>
      </c>
      <c r="F473" s="161" t="s">
        <v>925</v>
      </c>
      <c r="G473" s="162" t="s">
        <v>293</v>
      </c>
      <c r="H473" s="163">
        <v>404.46600000000001</v>
      </c>
      <c r="I473" s="171"/>
      <c r="J473" s="164">
        <f>ROUND($I$473*$H$473,2)</f>
        <v>0</v>
      </c>
      <c r="K473" s="161" t="s">
        <v>294</v>
      </c>
      <c r="L473" s="103"/>
      <c r="M473" s="165"/>
      <c r="N473" s="179" t="s">
        <v>42</v>
      </c>
      <c r="O473" s="180">
        <v>0.3</v>
      </c>
      <c r="P473" s="180">
        <f>$O$473*$H$473</f>
        <v>121.3398</v>
      </c>
      <c r="Q473" s="180">
        <v>0</v>
      </c>
      <c r="R473" s="180">
        <f>$Q$473*$H$473</f>
        <v>0</v>
      </c>
      <c r="S473" s="180">
        <v>6.8000000000000005E-2</v>
      </c>
      <c r="T473" s="181">
        <f>$S$473*$H$473</f>
        <v>27.503688000000004</v>
      </c>
      <c r="AR473" s="99" t="s">
        <v>149</v>
      </c>
      <c r="AT473" s="99" t="s">
        <v>145</v>
      </c>
      <c r="AU473" s="99" t="s">
        <v>79</v>
      </c>
      <c r="AY473" s="99" t="s">
        <v>142</v>
      </c>
      <c r="BE473" s="169">
        <f>IF($N$473="základní",$J$473,0)</f>
        <v>0</v>
      </c>
      <c r="BF473" s="169">
        <f>IF($N$473="snížená",$J$473,0)</f>
        <v>0</v>
      </c>
      <c r="BG473" s="169">
        <f>IF($N$473="zákl. přenesená",$J$473,0)</f>
        <v>0</v>
      </c>
      <c r="BH473" s="169">
        <f>IF($N$473="sníž. přenesená",$J$473,0)</f>
        <v>0</v>
      </c>
      <c r="BI473" s="169">
        <f>IF($N$473="nulová",$J$473,0)</f>
        <v>0</v>
      </c>
      <c r="BJ473" s="99" t="s">
        <v>77</v>
      </c>
      <c r="BK473" s="169">
        <f>ROUND($I$473*$H$473,2)</f>
        <v>0</v>
      </c>
      <c r="BL473" s="99" t="s">
        <v>149</v>
      </c>
      <c r="BM473" s="99" t="s">
        <v>926</v>
      </c>
    </row>
    <row r="474" spans="2:65" s="102" customFormat="1" ht="15.75" customHeight="1" x14ac:dyDescent="0.3">
      <c r="B474" s="182"/>
      <c r="D474" s="183" t="s">
        <v>156</v>
      </c>
      <c r="E474" s="184"/>
      <c r="F474" s="184" t="s">
        <v>300</v>
      </c>
      <c r="H474" s="185"/>
      <c r="L474" s="182"/>
      <c r="M474" s="186"/>
      <c r="T474" s="187"/>
      <c r="AT474" s="185" t="s">
        <v>156</v>
      </c>
      <c r="AU474" s="185" t="s">
        <v>79</v>
      </c>
      <c r="AV474" s="185" t="s">
        <v>77</v>
      </c>
      <c r="AW474" s="185" t="s">
        <v>121</v>
      </c>
      <c r="AX474" s="185" t="s">
        <v>71</v>
      </c>
      <c r="AY474" s="185" t="s">
        <v>142</v>
      </c>
    </row>
    <row r="475" spans="2:65" s="102" customFormat="1" ht="15.75" customHeight="1" x14ac:dyDescent="0.3">
      <c r="B475" s="188"/>
      <c r="D475" s="189" t="s">
        <v>156</v>
      </c>
      <c r="E475" s="190"/>
      <c r="F475" s="191" t="s">
        <v>927</v>
      </c>
      <c r="H475" s="192">
        <v>23.25</v>
      </c>
      <c r="L475" s="188"/>
      <c r="M475" s="193"/>
      <c r="T475" s="194"/>
      <c r="AT475" s="190" t="s">
        <v>156</v>
      </c>
      <c r="AU475" s="190" t="s">
        <v>79</v>
      </c>
      <c r="AV475" s="190" t="s">
        <v>79</v>
      </c>
      <c r="AW475" s="190" t="s">
        <v>121</v>
      </c>
      <c r="AX475" s="190" t="s">
        <v>71</v>
      </c>
      <c r="AY475" s="190" t="s">
        <v>142</v>
      </c>
    </row>
    <row r="476" spans="2:65" s="102" customFormat="1" ht="15.75" customHeight="1" x14ac:dyDescent="0.3">
      <c r="B476" s="188"/>
      <c r="D476" s="189" t="s">
        <v>156</v>
      </c>
      <c r="E476" s="190"/>
      <c r="F476" s="191" t="s">
        <v>928</v>
      </c>
      <c r="H476" s="192">
        <v>68.016000000000005</v>
      </c>
      <c r="L476" s="188"/>
      <c r="M476" s="193"/>
      <c r="T476" s="194"/>
      <c r="AT476" s="190" t="s">
        <v>156</v>
      </c>
      <c r="AU476" s="190" t="s">
        <v>79</v>
      </c>
      <c r="AV476" s="190" t="s">
        <v>79</v>
      </c>
      <c r="AW476" s="190" t="s">
        <v>121</v>
      </c>
      <c r="AX476" s="190" t="s">
        <v>71</v>
      </c>
      <c r="AY476" s="190" t="s">
        <v>142</v>
      </c>
    </row>
    <row r="477" spans="2:65" s="102" customFormat="1" ht="15.75" customHeight="1" x14ac:dyDescent="0.3">
      <c r="B477" s="188"/>
      <c r="D477" s="189" t="s">
        <v>156</v>
      </c>
      <c r="E477" s="190"/>
      <c r="F477" s="191" t="s">
        <v>929</v>
      </c>
      <c r="H477" s="192">
        <v>313.2</v>
      </c>
      <c r="L477" s="188"/>
      <c r="M477" s="193"/>
      <c r="T477" s="194"/>
      <c r="AT477" s="190" t="s">
        <v>156</v>
      </c>
      <c r="AU477" s="190" t="s">
        <v>79</v>
      </c>
      <c r="AV477" s="190" t="s">
        <v>79</v>
      </c>
      <c r="AW477" s="190" t="s">
        <v>121</v>
      </c>
      <c r="AX477" s="190" t="s">
        <v>71</v>
      </c>
      <c r="AY477" s="190" t="s">
        <v>142</v>
      </c>
    </row>
    <row r="478" spans="2:65" s="102" customFormat="1" ht="15.75" customHeight="1" x14ac:dyDescent="0.3">
      <c r="B478" s="195"/>
      <c r="D478" s="189" t="s">
        <v>156</v>
      </c>
      <c r="E478" s="196"/>
      <c r="F478" s="197" t="s">
        <v>167</v>
      </c>
      <c r="H478" s="198">
        <v>404.46600000000001</v>
      </c>
      <c r="L478" s="195"/>
      <c r="M478" s="199"/>
      <c r="T478" s="200"/>
      <c r="AT478" s="196" t="s">
        <v>156</v>
      </c>
      <c r="AU478" s="196" t="s">
        <v>79</v>
      </c>
      <c r="AV478" s="196" t="s">
        <v>149</v>
      </c>
      <c r="AW478" s="196" t="s">
        <v>121</v>
      </c>
      <c r="AX478" s="196" t="s">
        <v>77</v>
      </c>
      <c r="AY478" s="196" t="s">
        <v>142</v>
      </c>
    </row>
    <row r="479" spans="2:65" s="102" customFormat="1" ht="15.75" customHeight="1" x14ac:dyDescent="0.3">
      <c r="B479" s="103"/>
      <c r="C479" s="159" t="s">
        <v>930</v>
      </c>
      <c r="D479" s="159" t="s">
        <v>145</v>
      </c>
      <c r="E479" s="160" t="s">
        <v>931</v>
      </c>
      <c r="F479" s="161" t="s">
        <v>932</v>
      </c>
      <c r="G479" s="162" t="s">
        <v>293</v>
      </c>
      <c r="H479" s="163">
        <v>139.17500000000001</v>
      </c>
      <c r="I479" s="171"/>
      <c r="J479" s="164">
        <f>ROUND($I$479*$H$479,2)</f>
        <v>0</v>
      </c>
      <c r="K479" s="161" t="s">
        <v>294</v>
      </c>
      <c r="L479" s="103"/>
      <c r="M479" s="165"/>
      <c r="N479" s="179" t="s">
        <v>42</v>
      </c>
      <c r="O479" s="180">
        <v>0.39</v>
      </c>
      <c r="P479" s="180">
        <f>$O$479*$H$479</f>
        <v>54.278250000000007</v>
      </c>
      <c r="Q479" s="180">
        <v>0</v>
      </c>
      <c r="R479" s="180">
        <f>$Q$479*$H$479</f>
        <v>0</v>
      </c>
      <c r="S479" s="180">
        <v>8.8999999999999996E-2</v>
      </c>
      <c r="T479" s="181">
        <f>$S$479*$H$479</f>
        <v>12.386575000000001</v>
      </c>
      <c r="AR479" s="99" t="s">
        <v>149</v>
      </c>
      <c r="AT479" s="99" t="s">
        <v>145</v>
      </c>
      <c r="AU479" s="99" t="s">
        <v>79</v>
      </c>
      <c r="AY479" s="102" t="s">
        <v>142</v>
      </c>
      <c r="BE479" s="169">
        <f>IF($N$479="základní",$J$479,0)</f>
        <v>0</v>
      </c>
      <c r="BF479" s="169">
        <f>IF($N$479="snížená",$J$479,0)</f>
        <v>0</v>
      </c>
      <c r="BG479" s="169">
        <f>IF($N$479="zákl. přenesená",$J$479,0)</f>
        <v>0</v>
      </c>
      <c r="BH479" s="169">
        <f>IF($N$479="sníž. přenesená",$J$479,0)</f>
        <v>0</v>
      </c>
      <c r="BI479" s="169">
        <f>IF($N$479="nulová",$J$479,0)</f>
        <v>0</v>
      </c>
      <c r="BJ479" s="99" t="s">
        <v>77</v>
      </c>
      <c r="BK479" s="169">
        <f>ROUND($I$479*$H$479,2)</f>
        <v>0</v>
      </c>
      <c r="BL479" s="99" t="s">
        <v>149</v>
      </c>
      <c r="BM479" s="99" t="s">
        <v>933</v>
      </c>
    </row>
    <row r="480" spans="2:65" s="102" customFormat="1" ht="15.75" customHeight="1" x14ac:dyDescent="0.3">
      <c r="B480" s="182"/>
      <c r="D480" s="183" t="s">
        <v>156</v>
      </c>
      <c r="E480" s="184"/>
      <c r="F480" s="184" t="s">
        <v>549</v>
      </c>
      <c r="H480" s="185"/>
      <c r="L480" s="182"/>
      <c r="M480" s="186"/>
      <c r="T480" s="187"/>
      <c r="AT480" s="185" t="s">
        <v>156</v>
      </c>
      <c r="AU480" s="185" t="s">
        <v>79</v>
      </c>
      <c r="AV480" s="185" t="s">
        <v>77</v>
      </c>
      <c r="AW480" s="185" t="s">
        <v>121</v>
      </c>
      <c r="AX480" s="185" t="s">
        <v>71</v>
      </c>
      <c r="AY480" s="185" t="s">
        <v>142</v>
      </c>
    </row>
    <row r="481" spans="2:65" s="102" customFormat="1" ht="15.75" customHeight="1" x14ac:dyDescent="0.3">
      <c r="B481" s="188"/>
      <c r="D481" s="189" t="s">
        <v>156</v>
      </c>
      <c r="E481" s="190"/>
      <c r="F481" s="191" t="s">
        <v>934</v>
      </c>
      <c r="H481" s="192">
        <v>139.17500000000001</v>
      </c>
      <c r="L481" s="188"/>
      <c r="M481" s="193"/>
      <c r="T481" s="194"/>
      <c r="AT481" s="190" t="s">
        <v>156</v>
      </c>
      <c r="AU481" s="190" t="s">
        <v>79</v>
      </c>
      <c r="AV481" s="190" t="s">
        <v>79</v>
      </c>
      <c r="AW481" s="190" t="s">
        <v>121</v>
      </c>
      <c r="AX481" s="190" t="s">
        <v>71</v>
      </c>
      <c r="AY481" s="190" t="s">
        <v>142</v>
      </c>
    </row>
    <row r="482" spans="2:65" s="102" customFormat="1" ht="15.75" customHeight="1" x14ac:dyDescent="0.3">
      <c r="B482" s="195"/>
      <c r="D482" s="189" t="s">
        <v>156</v>
      </c>
      <c r="E482" s="196"/>
      <c r="F482" s="197" t="s">
        <v>167</v>
      </c>
      <c r="H482" s="198">
        <v>139.17500000000001</v>
      </c>
      <c r="L482" s="195"/>
      <c r="M482" s="199"/>
      <c r="T482" s="200"/>
      <c r="AT482" s="196" t="s">
        <v>156</v>
      </c>
      <c r="AU482" s="196" t="s">
        <v>79</v>
      </c>
      <c r="AV482" s="196" t="s">
        <v>149</v>
      </c>
      <c r="AW482" s="196" t="s">
        <v>121</v>
      </c>
      <c r="AX482" s="196" t="s">
        <v>77</v>
      </c>
      <c r="AY482" s="196" t="s">
        <v>142</v>
      </c>
    </row>
    <row r="483" spans="2:65" s="102" customFormat="1" ht="15.75" customHeight="1" x14ac:dyDescent="0.3">
      <c r="B483" s="103"/>
      <c r="C483" s="159" t="s">
        <v>935</v>
      </c>
      <c r="D483" s="159" t="s">
        <v>145</v>
      </c>
      <c r="E483" s="160" t="s">
        <v>936</v>
      </c>
      <c r="F483" s="161" t="s">
        <v>937</v>
      </c>
      <c r="G483" s="162" t="s">
        <v>293</v>
      </c>
      <c r="H483" s="163">
        <v>216.44800000000001</v>
      </c>
      <c r="I483" s="171"/>
      <c r="J483" s="164">
        <f>ROUND($I$483*$H$483,2)</f>
        <v>0</v>
      </c>
      <c r="K483" s="161" t="s">
        <v>294</v>
      </c>
      <c r="L483" s="103"/>
      <c r="M483" s="165"/>
      <c r="N483" s="179" t="s">
        <v>42</v>
      </c>
      <c r="O483" s="180">
        <v>0.45</v>
      </c>
      <c r="P483" s="180">
        <f>$O$483*$H$483</f>
        <v>97.401600000000002</v>
      </c>
      <c r="Q483" s="180">
        <v>0</v>
      </c>
      <c r="R483" s="180">
        <f>$Q$483*$H$483</f>
        <v>0</v>
      </c>
      <c r="S483" s="180">
        <v>7.2999999999999995E-2</v>
      </c>
      <c r="T483" s="181">
        <f>$S$483*$H$483</f>
        <v>15.800704</v>
      </c>
      <c r="AR483" s="99" t="s">
        <v>149</v>
      </c>
      <c r="AT483" s="99" t="s">
        <v>145</v>
      </c>
      <c r="AU483" s="99" t="s">
        <v>79</v>
      </c>
      <c r="AY483" s="102" t="s">
        <v>142</v>
      </c>
      <c r="BE483" s="169">
        <f>IF($N$483="základní",$J$483,0)</f>
        <v>0</v>
      </c>
      <c r="BF483" s="169">
        <f>IF($N$483="snížená",$J$483,0)</f>
        <v>0</v>
      </c>
      <c r="BG483" s="169">
        <f>IF($N$483="zákl. přenesená",$J$483,0)</f>
        <v>0</v>
      </c>
      <c r="BH483" s="169">
        <f>IF($N$483="sníž. přenesená",$J$483,0)</f>
        <v>0</v>
      </c>
      <c r="BI483" s="169">
        <f>IF($N$483="nulová",$J$483,0)</f>
        <v>0</v>
      </c>
      <c r="BJ483" s="99" t="s">
        <v>77</v>
      </c>
      <c r="BK483" s="169">
        <f>ROUND($I$483*$H$483,2)</f>
        <v>0</v>
      </c>
      <c r="BL483" s="99" t="s">
        <v>149</v>
      </c>
      <c r="BM483" s="99" t="s">
        <v>938</v>
      </c>
    </row>
    <row r="484" spans="2:65" s="102" customFormat="1" ht="15.75" customHeight="1" x14ac:dyDescent="0.3">
      <c r="B484" s="182"/>
      <c r="D484" s="183" t="s">
        <v>156</v>
      </c>
      <c r="E484" s="184"/>
      <c r="F484" s="184" t="s">
        <v>311</v>
      </c>
      <c r="H484" s="185"/>
      <c r="L484" s="182"/>
      <c r="M484" s="186"/>
      <c r="T484" s="187"/>
      <c r="AT484" s="185" t="s">
        <v>156</v>
      </c>
      <c r="AU484" s="185" t="s">
        <v>79</v>
      </c>
      <c r="AV484" s="185" t="s">
        <v>77</v>
      </c>
      <c r="AW484" s="185" t="s">
        <v>121</v>
      </c>
      <c r="AX484" s="185" t="s">
        <v>71</v>
      </c>
      <c r="AY484" s="185" t="s">
        <v>142</v>
      </c>
    </row>
    <row r="485" spans="2:65" s="102" customFormat="1" ht="15.75" customHeight="1" x14ac:dyDescent="0.3">
      <c r="B485" s="188"/>
      <c r="D485" s="189" t="s">
        <v>156</v>
      </c>
      <c r="E485" s="190"/>
      <c r="F485" s="191" t="s">
        <v>642</v>
      </c>
      <c r="H485" s="192">
        <v>68.28</v>
      </c>
      <c r="L485" s="188"/>
      <c r="M485" s="193"/>
      <c r="T485" s="194"/>
      <c r="AT485" s="190" t="s">
        <v>156</v>
      </c>
      <c r="AU485" s="190" t="s">
        <v>79</v>
      </c>
      <c r="AV485" s="190" t="s">
        <v>79</v>
      </c>
      <c r="AW485" s="190" t="s">
        <v>121</v>
      </c>
      <c r="AX485" s="190" t="s">
        <v>71</v>
      </c>
      <c r="AY485" s="190" t="s">
        <v>142</v>
      </c>
    </row>
    <row r="486" spans="2:65" s="102" customFormat="1" ht="15.75" customHeight="1" x14ac:dyDescent="0.3">
      <c r="B486" s="188"/>
      <c r="D486" s="189" t="s">
        <v>156</v>
      </c>
      <c r="E486" s="190"/>
      <c r="F486" s="191" t="s">
        <v>643</v>
      </c>
      <c r="H486" s="192">
        <v>148.16800000000001</v>
      </c>
      <c r="L486" s="188"/>
      <c r="M486" s="193"/>
      <c r="T486" s="194"/>
      <c r="AT486" s="190" t="s">
        <v>156</v>
      </c>
      <c r="AU486" s="190" t="s">
        <v>79</v>
      </c>
      <c r="AV486" s="190" t="s">
        <v>79</v>
      </c>
      <c r="AW486" s="190" t="s">
        <v>121</v>
      </c>
      <c r="AX486" s="190" t="s">
        <v>71</v>
      </c>
      <c r="AY486" s="190" t="s">
        <v>142</v>
      </c>
    </row>
    <row r="487" spans="2:65" s="102" customFormat="1" ht="15.75" customHeight="1" x14ac:dyDescent="0.3">
      <c r="B487" s="195"/>
      <c r="D487" s="189" t="s">
        <v>156</v>
      </c>
      <c r="E487" s="196"/>
      <c r="F487" s="197" t="s">
        <v>167</v>
      </c>
      <c r="H487" s="198">
        <v>216.44800000000001</v>
      </c>
      <c r="L487" s="195"/>
      <c r="M487" s="199"/>
      <c r="T487" s="200"/>
      <c r="AT487" s="196" t="s">
        <v>156</v>
      </c>
      <c r="AU487" s="196" t="s">
        <v>79</v>
      </c>
      <c r="AV487" s="196" t="s">
        <v>149</v>
      </c>
      <c r="AW487" s="196" t="s">
        <v>121</v>
      </c>
      <c r="AX487" s="196" t="s">
        <v>77</v>
      </c>
      <c r="AY487" s="196" t="s">
        <v>142</v>
      </c>
    </row>
    <row r="488" spans="2:65" s="102" customFormat="1" ht="15.75" customHeight="1" x14ac:dyDescent="0.3">
      <c r="B488" s="103"/>
      <c r="C488" s="159" t="s">
        <v>939</v>
      </c>
      <c r="D488" s="159" t="s">
        <v>145</v>
      </c>
      <c r="E488" s="160" t="s">
        <v>940</v>
      </c>
      <c r="F488" s="161" t="s">
        <v>941</v>
      </c>
      <c r="G488" s="162" t="s">
        <v>293</v>
      </c>
      <c r="H488" s="163">
        <v>23.712</v>
      </c>
      <c r="I488" s="171"/>
      <c r="J488" s="164">
        <f>ROUND($I$488*$H$488,2)</f>
        <v>0</v>
      </c>
      <c r="K488" s="161"/>
      <c r="L488" s="103"/>
      <c r="M488" s="165"/>
      <c r="N488" s="179" t="s">
        <v>42</v>
      </c>
      <c r="O488" s="180">
        <v>0.44</v>
      </c>
      <c r="P488" s="180">
        <f>$O$488*$H$488</f>
        <v>10.43328</v>
      </c>
      <c r="Q488" s="180">
        <v>0</v>
      </c>
      <c r="R488" s="180">
        <f>$Q$488*$H$488</f>
        <v>0</v>
      </c>
      <c r="S488" s="180">
        <v>0.222</v>
      </c>
      <c r="T488" s="181">
        <f>$S$488*$H$488</f>
        <v>5.2640640000000003</v>
      </c>
      <c r="AR488" s="99" t="s">
        <v>149</v>
      </c>
      <c r="AT488" s="99" t="s">
        <v>145</v>
      </c>
      <c r="AU488" s="99" t="s">
        <v>79</v>
      </c>
      <c r="AY488" s="102" t="s">
        <v>142</v>
      </c>
      <c r="BE488" s="169">
        <f>IF($N$488="základní",$J$488,0)</f>
        <v>0</v>
      </c>
      <c r="BF488" s="169">
        <f>IF($N$488="snížená",$J$488,0)</f>
        <v>0</v>
      </c>
      <c r="BG488" s="169">
        <f>IF($N$488="zákl. přenesená",$J$488,0)</f>
        <v>0</v>
      </c>
      <c r="BH488" s="169">
        <f>IF($N$488="sníž. přenesená",$J$488,0)</f>
        <v>0</v>
      </c>
      <c r="BI488" s="169">
        <f>IF($N$488="nulová",$J$488,0)</f>
        <v>0</v>
      </c>
      <c r="BJ488" s="99" t="s">
        <v>77</v>
      </c>
      <c r="BK488" s="169">
        <f>ROUND($I$488*$H$488,2)</f>
        <v>0</v>
      </c>
      <c r="BL488" s="99" t="s">
        <v>149</v>
      </c>
      <c r="BM488" s="99" t="s">
        <v>942</v>
      </c>
    </row>
    <row r="489" spans="2:65" s="102" customFormat="1" ht="30.75" customHeight="1" x14ac:dyDescent="0.3">
      <c r="B489" s="103"/>
      <c r="D489" s="183" t="s">
        <v>151</v>
      </c>
      <c r="F489" s="209" t="s">
        <v>943</v>
      </c>
      <c r="L489" s="103"/>
      <c r="M489" s="210"/>
      <c r="T489" s="211"/>
      <c r="AT489" s="102" t="s">
        <v>151</v>
      </c>
      <c r="AU489" s="102" t="s">
        <v>79</v>
      </c>
    </row>
    <row r="490" spans="2:65" s="102" customFormat="1" ht="15.75" customHeight="1" x14ac:dyDescent="0.3">
      <c r="B490" s="182"/>
      <c r="D490" s="189" t="s">
        <v>156</v>
      </c>
      <c r="E490" s="185"/>
      <c r="F490" s="184" t="s">
        <v>684</v>
      </c>
      <c r="H490" s="185"/>
      <c r="L490" s="182"/>
      <c r="M490" s="186"/>
      <c r="T490" s="187"/>
      <c r="AT490" s="185" t="s">
        <v>156</v>
      </c>
      <c r="AU490" s="185" t="s">
        <v>79</v>
      </c>
      <c r="AV490" s="185" t="s">
        <v>77</v>
      </c>
      <c r="AW490" s="185" t="s">
        <v>121</v>
      </c>
      <c r="AX490" s="185" t="s">
        <v>71</v>
      </c>
      <c r="AY490" s="185" t="s">
        <v>142</v>
      </c>
    </row>
    <row r="491" spans="2:65" s="102" customFormat="1" ht="15.75" customHeight="1" x14ac:dyDescent="0.3">
      <c r="B491" s="188"/>
      <c r="D491" s="189" t="s">
        <v>156</v>
      </c>
      <c r="E491" s="190"/>
      <c r="F491" s="191" t="s">
        <v>944</v>
      </c>
      <c r="H491" s="192">
        <v>23.712</v>
      </c>
      <c r="L491" s="188"/>
      <c r="M491" s="193"/>
      <c r="T491" s="194"/>
      <c r="AT491" s="190" t="s">
        <v>156</v>
      </c>
      <c r="AU491" s="190" t="s">
        <v>79</v>
      </c>
      <c r="AV491" s="190" t="s">
        <v>79</v>
      </c>
      <c r="AW491" s="190" t="s">
        <v>121</v>
      </c>
      <c r="AX491" s="190" t="s">
        <v>71</v>
      </c>
      <c r="AY491" s="190" t="s">
        <v>142</v>
      </c>
    </row>
    <row r="492" spans="2:65" s="102" customFormat="1" ht="15.75" customHeight="1" x14ac:dyDescent="0.3">
      <c r="B492" s="195"/>
      <c r="D492" s="189" t="s">
        <v>156</v>
      </c>
      <c r="E492" s="196"/>
      <c r="F492" s="197" t="s">
        <v>167</v>
      </c>
      <c r="H492" s="198">
        <v>23.712</v>
      </c>
      <c r="L492" s="195"/>
      <c r="M492" s="199"/>
      <c r="T492" s="200"/>
      <c r="AT492" s="196" t="s">
        <v>156</v>
      </c>
      <c r="AU492" s="196" t="s">
        <v>79</v>
      </c>
      <c r="AV492" s="196" t="s">
        <v>149</v>
      </c>
      <c r="AW492" s="196" t="s">
        <v>121</v>
      </c>
      <c r="AX492" s="196" t="s">
        <v>77</v>
      </c>
      <c r="AY492" s="196" t="s">
        <v>142</v>
      </c>
    </row>
    <row r="493" spans="2:65" s="150" customFormat="1" ht="23.25" customHeight="1" x14ac:dyDescent="0.3">
      <c r="B493" s="151"/>
      <c r="D493" s="152" t="s">
        <v>70</v>
      </c>
      <c r="E493" s="177" t="s">
        <v>726</v>
      </c>
      <c r="F493" s="177" t="s">
        <v>945</v>
      </c>
      <c r="J493" s="178">
        <f>$BK$493</f>
        <v>0</v>
      </c>
      <c r="L493" s="151"/>
      <c r="M493" s="155"/>
      <c r="P493" s="156">
        <f>SUM($P$494:$P$503)</f>
        <v>0</v>
      </c>
      <c r="R493" s="156">
        <f>SUM($R$494:$R$503)</f>
        <v>0</v>
      </c>
      <c r="T493" s="157">
        <f>SUM($T$494:$T$503)</f>
        <v>0</v>
      </c>
      <c r="AR493" s="152" t="s">
        <v>77</v>
      </c>
      <c r="AT493" s="152" t="s">
        <v>70</v>
      </c>
      <c r="AU493" s="152" t="s">
        <v>79</v>
      </c>
      <c r="AY493" s="152" t="s">
        <v>142</v>
      </c>
      <c r="BK493" s="158">
        <f>SUM($BK$494:$BK$503)</f>
        <v>0</v>
      </c>
    </row>
    <row r="494" spans="2:65" s="102" customFormat="1" ht="15.75" customHeight="1" x14ac:dyDescent="0.3">
      <c r="B494" s="103"/>
      <c r="C494" s="159" t="s">
        <v>946</v>
      </c>
      <c r="D494" s="159" t="s">
        <v>145</v>
      </c>
      <c r="E494" s="160" t="s">
        <v>947</v>
      </c>
      <c r="F494" s="161" t="s">
        <v>948</v>
      </c>
      <c r="G494" s="162" t="s">
        <v>949</v>
      </c>
      <c r="H494" s="163">
        <v>500</v>
      </c>
      <c r="I494" s="171"/>
      <c r="J494" s="164">
        <f>ROUND($I$494*$H$494,2)</f>
        <v>0</v>
      </c>
      <c r="K494" s="161"/>
      <c r="L494" s="103"/>
      <c r="M494" s="165"/>
      <c r="N494" s="179" t="s">
        <v>42</v>
      </c>
      <c r="O494" s="180">
        <v>0</v>
      </c>
      <c r="P494" s="180">
        <f>$O$494*$H$494</f>
        <v>0</v>
      </c>
      <c r="Q494" s="180">
        <v>0</v>
      </c>
      <c r="R494" s="180">
        <f>$Q$494*$H$494</f>
        <v>0</v>
      </c>
      <c r="S494" s="180">
        <v>0</v>
      </c>
      <c r="T494" s="181">
        <f>$S$494*$H$494</f>
        <v>0</v>
      </c>
      <c r="AR494" s="99" t="s">
        <v>149</v>
      </c>
      <c r="AT494" s="99" t="s">
        <v>145</v>
      </c>
      <c r="AU494" s="99" t="s">
        <v>168</v>
      </c>
      <c r="AY494" s="102" t="s">
        <v>142</v>
      </c>
      <c r="BE494" s="169">
        <f>IF($N$494="základní",$J$494,0)</f>
        <v>0</v>
      </c>
      <c r="BF494" s="169">
        <f>IF($N$494="snížená",$J$494,0)</f>
        <v>0</v>
      </c>
      <c r="BG494" s="169">
        <f>IF($N$494="zákl. přenesená",$J$494,0)</f>
        <v>0</v>
      </c>
      <c r="BH494" s="169">
        <f>IF($N$494="sníž. přenesená",$J$494,0)</f>
        <v>0</v>
      </c>
      <c r="BI494" s="169">
        <f>IF($N$494="nulová",$J$494,0)</f>
        <v>0</v>
      </c>
      <c r="BJ494" s="99" t="s">
        <v>77</v>
      </c>
      <c r="BK494" s="169">
        <f>ROUND($I$494*$H$494,2)</f>
        <v>0</v>
      </c>
      <c r="BL494" s="99" t="s">
        <v>149</v>
      </c>
      <c r="BM494" s="99" t="s">
        <v>950</v>
      </c>
    </row>
    <row r="495" spans="2:65" s="102" customFormat="1" ht="15.75" customHeight="1" x14ac:dyDescent="0.3">
      <c r="B495" s="182"/>
      <c r="D495" s="183" t="s">
        <v>156</v>
      </c>
      <c r="E495" s="184"/>
      <c r="F495" s="184" t="s">
        <v>684</v>
      </c>
      <c r="H495" s="185"/>
      <c r="L495" s="182"/>
      <c r="M495" s="186"/>
      <c r="T495" s="187"/>
      <c r="AT495" s="185" t="s">
        <v>156</v>
      </c>
      <c r="AU495" s="185" t="s">
        <v>168</v>
      </c>
      <c r="AV495" s="185" t="s">
        <v>77</v>
      </c>
      <c r="AW495" s="185" t="s">
        <v>121</v>
      </c>
      <c r="AX495" s="185" t="s">
        <v>71</v>
      </c>
      <c r="AY495" s="185" t="s">
        <v>142</v>
      </c>
    </row>
    <row r="496" spans="2:65" s="102" customFormat="1" ht="15.75" customHeight="1" x14ac:dyDescent="0.3">
      <c r="B496" s="188"/>
      <c r="D496" s="189" t="s">
        <v>156</v>
      </c>
      <c r="E496" s="190"/>
      <c r="F496" s="191" t="s">
        <v>951</v>
      </c>
      <c r="H496" s="192">
        <v>300</v>
      </c>
      <c r="L496" s="188"/>
      <c r="M496" s="193"/>
      <c r="T496" s="194"/>
      <c r="AT496" s="190" t="s">
        <v>156</v>
      </c>
      <c r="AU496" s="190" t="s">
        <v>168</v>
      </c>
      <c r="AV496" s="190" t="s">
        <v>79</v>
      </c>
      <c r="AW496" s="190" t="s">
        <v>121</v>
      </c>
      <c r="AX496" s="190" t="s">
        <v>71</v>
      </c>
      <c r="AY496" s="190" t="s">
        <v>142</v>
      </c>
    </row>
    <row r="497" spans="2:65" s="102" customFormat="1" ht="15.75" customHeight="1" x14ac:dyDescent="0.3">
      <c r="B497" s="188"/>
      <c r="D497" s="189" t="s">
        <v>156</v>
      </c>
      <c r="E497" s="190"/>
      <c r="F497" s="191" t="s">
        <v>952</v>
      </c>
      <c r="H497" s="192">
        <v>200</v>
      </c>
      <c r="L497" s="188"/>
      <c r="M497" s="193"/>
      <c r="T497" s="194"/>
      <c r="AT497" s="190" t="s">
        <v>156</v>
      </c>
      <c r="AU497" s="190" t="s">
        <v>168</v>
      </c>
      <c r="AV497" s="190" t="s">
        <v>79</v>
      </c>
      <c r="AW497" s="190" t="s">
        <v>121</v>
      </c>
      <c r="AX497" s="190" t="s">
        <v>71</v>
      </c>
      <c r="AY497" s="190" t="s">
        <v>142</v>
      </c>
    </row>
    <row r="498" spans="2:65" s="102" customFormat="1" ht="27" customHeight="1" x14ac:dyDescent="0.3">
      <c r="B498" s="182"/>
      <c r="D498" s="189" t="s">
        <v>156</v>
      </c>
      <c r="E498" s="185"/>
      <c r="F498" s="184" t="s">
        <v>953</v>
      </c>
      <c r="H498" s="185"/>
      <c r="L498" s="182"/>
      <c r="M498" s="186"/>
      <c r="T498" s="187"/>
      <c r="AT498" s="185" t="s">
        <v>156</v>
      </c>
      <c r="AU498" s="185" t="s">
        <v>168</v>
      </c>
      <c r="AV498" s="185" t="s">
        <v>77</v>
      </c>
      <c r="AW498" s="185" t="s">
        <v>121</v>
      </c>
      <c r="AX498" s="185" t="s">
        <v>71</v>
      </c>
      <c r="AY498" s="185" t="s">
        <v>142</v>
      </c>
    </row>
    <row r="499" spans="2:65" s="102" customFormat="1" ht="15.75" customHeight="1" x14ac:dyDescent="0.3">
      <c r="B499" s="182"/>
      <c r="D499" s="189" t="s">
        <v>156</v>
      </c>
      <c r="E499" s="185"/>
      <c r="F499" s="184" t="s">
        <v>954</v>
      </c>
      <c r="H499" s="185"/>
      <c r="L499" s="182"/>
      <c r="M499" s="186"/>
      <c r="T499" s="187"/>
      <c r="AT499" s="185" t="s">
        <v>156</v>
      </c>
      <c r="AU499" s="185" t="s">
        <v>168</v>
      </c>
      <c r="AV499" s="185" t="s">
        <v>77</v>
      </c>
      <c r="AW499" s="185" t="s">
        <v>121</v>
      </c>
      <c r="AX499" s="185" t="s">
        <v>71</v>
      </c>
      <c r="AY499" s="185" t="s">
        <v>142</v>
      </c>
    </row>
    <row r="500" spans="2:65" s="102" customFormat="1" ht="15.75" customHeight="1" x14ac:dyDescent="0.3">
      <c r="B500" s="182"/>
      <c r="D500" s="189" t="s">
        <v>156</v>
      </c>
      <c r="E500" s="185"/>
      <c r="F500" s="184" t="s">
        <v>955</v>
      </c>
      <c r="H500" s="185"/>
      <c r="L500" s="182"/>
      <c r="M500" s="186"/>
      <c r="T500" s="187"/>
      <c r="AT500" s="185" t="s">
        <v>156</v>
      </c>
      <c r="AU500" s="185" t="s">
        <v>168</v>
      </c>
      <c r="AV500" s="185" t="s">
        <v>77</v>
      </c>
      <c r="AW500" s="185" t="s">
        <v>121</v>
      </c>
      <c r="AX500" s="185" t="s">
        <v>71</v>
      </c>
      <c r="AY500" s="185" t="s">
        <v>142</v>
      </c>
    </row>
    <row r="501" spans="2:65" s="102" customFormat="1" ht="15.75" customHeight="1" x14ac:dyDescent="0.3">
      <c r="B501" s="182"/>
      <c r="D501" s="189" t="s">
        <v>156</v>
      </c>
      <c r="E501" s="185"/>
      <c r="F501" s="184" t="s">
        <v>956</v>
      </c>
      <c r="H501" s="185"/>
      <c r="L501" s="182"/>
      <c r="M501" s="186"/>
      <c r="T501" s="187"/>
      <c r="AT501" s="185" t="s">
        <v>156</v>
      </c>
      <c r="AU501" s="185" t="s">
        <v>168</v>
      </c>
      <c r="AV501" s="185" t="s">
        <v>77</v>
      </c>
      <c r="AW501" s="185" t="s">
        <v>121</v>
      </c>
      <c r="AX501" s="185" t="s">
        <v>71</v>
      </c>
      <c r="AY501" s="185" t="s">
        <v>142</v>
      </c>
    </row>
    <row r="502" spans="2:65" s="102" customFormat="1" ht="15.75" customHeight="1" x14ac:dyDescent="0.3">
      <c r="B502" s="182"/>
      <c r="D502" s="189" t="s">
        <v>156</v>
      </c>
      <c r="E502" s="185"/>
      <c r="F502" s="184" t="s">
        <v>957</v>
      </c>
      <c r="H502" s="185"/>
      <c r="L502" s="182"/>
      <c r="M502" s="186"/>
      <c r="T502" s="187"/>
      <c r="AT502" s="185" t="s">
        <v>156</v>
      </c>
      <c r="AU502" s="185" t="s">
        <v>168</v>
      </c>
      <c r="AV502" s="185" t="s">
        <v>77</v>
      </c>
      <c r="AW502" s="185" t="s">
        <v>121</v>
      </c>
      <c r="AX502" s="185" t="s">
        <v>71</v>
      </c>
      <c r="AY502" s="185" t="s">
        <v>142</v>
      </c>
    </row>
    <row r="503" spans="2:65" s="102" customFormat="1" ht="15.75" customHeight="1" x14ac:dyDescent="0.3">
      <c r="B503" s="195"/>
      <c r="D503" s="189" t="s">
        <v>156</v>
      </c>
      <c r="E503" s="196"/>
      <c r="F503" s="197" t="s">
        <v>167</v>
      </c>
      <c r="H503" s="198">
        <v>500</v>
      </c>
      <c r="L503" s="195"/>
      <c r="M503" s="199"/>
      <c r="T503" s="200"/>
      <c r="AT503" s="196" t="s">
        <v>156</v>
      </c>
      <c r="AU503" s="196" t="s">
        <v>168</v>
      </c>
      <c r="AV503" s="196" t="s">
        <v>149</v>
      </c>
      <c r="AW503" s="196" t="s">
        <v>121</v>
      </c>
      <c r="AX503" s="196" t="s">
        <v>77</v>
      </c>
      <c r="AY503" s="196" t="s">
        <v>142</v>
      </c>
    </row>
    <row r="504" spans="2:65" s="150" customFormat="1" ht="30.75" customHeight="1" x14ac:dyDescent="0.3">
      <c r="B504" s="151"/>
      <c r="D504" s="152" t="s">
        <v>70</v>
      </c>
      <c r="E504" s="177" t="s">
        <v>958</v>
      </c>
      <c r="F504" s="177" t="s">
        <v>959</v>
      </c>
      <c r="J504" s="178">
        <f>$BK$504</f>
        <v>0</v>
      </c>
      <c r="L504" s="151"/>
      <c r="M504" s="155"/>
      <c r="P504" s="156">
        <f>SUM($P$505:$P$514)</f>
        <v>6887.7274200000002</v>
      </c>
      <c r="R504" s="156">
        <f>SUM($R$505:$R$514)</f>
        <v>0</v>
      </c>
      <c r="T504" s="157">
        <f>SUM($T$505:$T$514)</f>
        <v>0</v>
      </c>
      <c r="AR504" s="152" t="s">
        <v>77</v>
      </c>
      <c r="AT504" s="152" t="s">
        <v>70</v>
      </c>
      <c r="AU504" s="152" t="s">
        <v>77</v>
      </c>
      <c r="AY504" s="152" t="s">
        <v>142</v>
      </c>
      <c r="BK504" s="158">
        <f>SUM($BK$505:$BK$514)</f>
        <v>0</v>
      </c>
    </row>
    <row r="505" spans="2:65" s="102" customFormat="1" ht="15.75" customHeight="1" x14ac:dyDescent="0.3">
      <c r="B505" s="103"/>
      <c r="C505" s="159" t="s">
        <v>960</v>
      </c>
      <c r="D505" s="159" t="s">
        <v>145</v>
      </c>
      <c r="E505" s="160" t="s">
        <v>961</v>
      </c>
      <c r="F505" s="161" t="s">
        <v>962</v>
      </c>
      <c r="G505" s="162" t="s">
        <v>362</v>
      </c>
      <c r="H505" s="163">
        <v>26.971</v>
      </c>
      <c r="I505" s="171"/>
      <c r="J505" s="164">
        <f>ROUND($I$505*$H$505,2)</f>
        <v>0</v>
      </c>
      <c r="K505" s="161" t="s">
        <v>294</v>
      </c>
      <c r="L505" s="103"/>
      <c r="M505" s="165"/>
      <c r="N505" s="179" t="s">
        <v>42</v>
      </c>
      <c r="O505" s="180">
        <v>0</v>
      </c>
      <c r="P505" s="180">
        <f>$O$505*$H$505</f>
        <v>0</v>
      </c>
      <c r="Q505" s="180">
        <v>0</v>
      </c>
      <c r="R505" s="180">
        <f>$Q$505*$H$505</f>
        <v>0</v>
      </c>
      <c r="S505" s="180">
        <v>0</v>
      </c>
      <c r="T505" s="181">
        <f>$S$505*$H$505</f>
        <v>0</v>
      </c>
      <c r="AR505" s="99" t="s">
        <v>149</v>
      </c>
      <c r="AT505" s="99" t="s">
        <v>145</v>
      </c>
      <c r="AU505" s="99" t="s">
        <v>79</v>
      </c>
      <c r="AY505" s="102" t="s">
        <v>142</v>
      </c>
      <c r="BE505" s="169">
        <f>IF($N$505="základní",$J$505,0)</f>
        <v>0</v>
      </c>
      <c r="BF505" s="169">
        <f>IF($N$505="snížená",$J$505,0)</f>
        <v>0</v>
      </c>
      <c r="BG505" s="169">
        <f>IF($N$505="zákl. přenesená",$J$505,0)</f>
        <v>0</v>
      </c>
      <c r="BH505" s="169">
        <f>IF($N$505="sníž. přenesená",$J$505,0)</f>
        <v>0</v>
      </c>
      <c r="BI505" s="169">
        <f>IF($N$505="nulová",$J$505,0)</f>
        <v>0</v>
      </c>
      <c r="BJ505" s="99" t="s">
        <v>77</v>
      </c>
      <c r="BK505" s="169">
        <f>ROUND($I$505*$H$505,2)</f>
        <v>0</v>
      </c>
      <c r="BL505" s="99" t="s">
        <v>149</v>
      </c>
      <c r="BM505" s="99" t="s">
        <v>963</v>
      </c>
    </row>
    <row r="506" spans="2:65" s="102" customFormat="1" ht="15.75" customHeight="1" x14ac:dyDescent="0.3">
      <c r="B506" s="103"/>
      <c r="C506" s="162" t="s">
        <v>964</v>
      </c>
      <c r="D506" s="162" t="s">
        <v>145</v>
      </c>
      <c r="E506" s="160" t="s">
        <v>965</v>
      </c>
      <c r="F506" s="161" t="s">
        <v>966</v>
      </c>
      <c r="G506" s="162" t="s">
        <v>362</v>
      </c>
      <c r="H506" s="163">
        <v>1629.46</v>
      </c>
      <c r="I506" s="171"/>
      <c r="J506" s="164">
        <f>ROUND($I$506*$H$506,2)</f>
        <v>0</v>
      </c>
      <c r="K506" s="161"/>
      <c r="L506" s="103"/>
      <c r="M506" s="165"/>
      <c r="N506" s="179" t="s">
        <v>42</v>
      </c>
      <c r="O506" s="180">
        <v>2.46</v>
      </c>
      <c r="P506" s="180">
        <f>$O$506*$H$506</f>
        <v>4008.4715999999999</v>
      </c>
      <c r="Q506" s="180">
        <v>0</v>
      </c>
      <c r="R506" s="180">
        <f>$Q$506*$H$506</f>
        <v>0</v>
      </c>
      <c r="S506" s="180">
        <v>0</v>
      </c>
      <c r="T506" s="181">
        <f>$S$506*$H$506</f>
        <v>0</v>
      </c>
      <c r="AR506" s="99" t="s">
        <v>149</v>
      </c>
      <c r="AT506" s="99" t="s">
        <v>145</v>
      </c>
      <c r="AU506" s="99" t="s">
        <v>79</v>
      </c>
      <c r="AY506" s="99" t="s">
        <v>142</v>
      </c>
      <c r="BE506" s="169">
        <f>IF($N$506="základní",$J$506,0)</f>
        <v>0</v>
      </c>
      <c r="BF506" s="169">
        <f>IF($N$506="snížená",$J$506,0)</f>
        <v>0</v>
      </c>
      <c r="BG506" s="169">
        <f>IF($N$506="zákl. přenesená",$J$506,0)</f>
        <v>0</v>
      </c>
      <c r="BH506" s="169">
        <f>IF($N$506="sníž. přenesená",$J$506,0)</f>
        <v>0</v>
      </c>
      <c r="BI506" s="169">
        <f>IF($N$506="nulová",$J$506,0)</f>
        <v>0</v>
      </c>
      <c r="BJ506" s="99" t="s">
        <v>77</v>
      </c>
      <c r="BK506" s="169">
        <f>ROUND($I$506*$H$506,2)</f>
        <v>0</v>
      </c>
      <c r="BL506" s="99" t="s">
        <v>149</v>
      </c>
      <c r="BM506" s="99" t="s">
        <v>967</v>
      </c>
    </row>
    <row r="507" spans="2:65" s="102" customFormat="1" ht="15.75" customHeight="1" x14ac:dyDescent="0.3">
      <c r="B507" s="103"/>
      <c r="C507" s="162" t="s">
        <v>968</v>
      </c>
      <c r="D507" s="162" t="s">
        <v>145</v>
      </c>
      <c r="E507" s="160" t="s">
        <v>969</v>
      </c>
      <c r="F507" s="161" t="s">
        <v>970</v>
      </c>
      <c r="G507" s="162" t="s">
        <v>362</v>
      </c>
      <c r="H507" s="163">
        <v>1602.489</v>
      </c>
      <c r="I507" s="171"/>
      <c r="J507" s="164">
        <f>ROUND($I$507*$H$507,2)</f>
        <v>0</v>
      </c>
      <c r="K507" s="161"/>
      <c r="L507" s="103"/>
      <c r="M507" s="165"/>
      <c r="N507" s="179" t="s">
        <v>42</v>
      </c>
      <c r="O507" s="180">
        <v>0</v>
      </c>
      <c r="P507" s="180">
        <f>$O$507*$H$507</f>
        <v>0</v>
      </c>
      <c r="Q507" s="180">
        <v>0</v>
      </c>
      <c r="R507" s="180">
        <f>$Q$507*$H$507</f>
        <v>0</v>
      </c>
      <c r="S507" s="180">
        <v>0</v>
      </c>
      <c r="T507" s="181">
        <f>$S$507*$H$507</f>
        <v>0</v>
      </c>
      <c r="AR507" s="99" t="s">
        <v>149</v>
      </c>
      <c r="AT507" s="99" t="s">
        <v>145</v>
      </c>
      <c r="AU507" s="99" t="s">
        <v>79</v>
      </c>
      <c r="AY507" s="99" t="s">
        <v>142</v>
      </c>
      <c r="BE507" s="169">
        <f>IF($N$507="základní",$J$507,0)</f>
        <v>0</v>
      </c>
      <c r="BF507" s="169">
        <f>IF($N$507="snížená",$J$507,0)</f>
        <v>0</v>
      </c>
      <c r="BG507" s="169">
        <f>IF($N$507="zákl. přenesená",$J$507,0)</f>
        <v>0</v>
      </c>
      <c r="BH507" s="169">
        <f>IF($N$507="sníž. přenesená",$J$507,0)</f>
        <v>0</v>
      </c>
      <c r="BI507" s="169">
        <f>IF($N$507="nulová",$J$507,0)</f>
        <v>0</v>
      </c>
      <c r="BJ507" s="99" t="s">
        <v>77</v>
      </c>
      <c r="BK507" s="169">
        <f>ROUND($I$507*$H$507,2)</f>
        <v>0</v>
      </c>
      <c r="BL507" s="99" t="s">
        <v>149</v>
      </c>
      <c r="BM507" s="99" t="s">
        <v>971</v>
      </c>
    </row>
    <row r="508" spans="2:65" s="102" customFormat="1" ht="15.75" customHeight="1" x14ac:dyDescent="0.3">
      <c r="B508" s="103"/>
      <c r="C508" s="162" t="s">
        <v>972</v>
      </c>
      <c r="D508" s="162" t="s">
        <v>145</v>
      </c>
      <c r="E508" s="160" t="s">
        <v>973</v>
      </c>
      <c r="F508" s="161" t="s">
        <v>974</v>
      </c>
      <c r="G508" s="162" t="s">
        <v>362</v>
      </c>
      <c r="H508" s="163">
        <v>1629.46</v>
      </c>
      <c r="I508" s="171"/>
      <c r="J508" s="164">
        <f>ROUND($I$508*$H$508,2)</f>
        <v>0</v>
      </c>
      <c r="K508" s="161" t="s">
        <v>294</v>
      </c>
      <c r="L508" s="103"/>
      <c r="M508" s="165"/>
      <c r="N508" s="179" t="s">
        <v>42</v>
      </c>
      <c r="O508" s="180">
        <v>0.749</v>
      </c>
      <c r="P508" s="180">
        <f>$O$508*$H$508</f>
        <v>1220.4655399999999</v>
      </c>
      <c r="Q508" s="180">
        <v>0</v>
      </c>
      <c r="R508" s="180">
        <f>$Q$508*$H$508</f>
        <v>0</v>
      </c>
      <c r="S508" s="180">
        <v>0</v>
      </c>
      <c r="T508" s="181">
        <f>$S$508*$H$508</f>
        <v>0</v>
      </c>
      <c r="AR508" s="99" t="s">
        <v>149</v>
      </c>
      <c r="AT508" s="99" t="s">
        <v>145</v>
      </c>
      <c r="AU508" s="99" t="s">
        <v>79</v>
      </c>
      <c r="AY508" s="99" t="s">
        <v>142</v>
      </c>
      <c r="BE508" s="169">
        <f>IF($N$508="základní",$J$508,0)</f>
        <v>0</v>
      </c>
      <c r="BF508" s="169">
        <f>IF($N$508="snížená",$J$508,0)</f>
        <v>0</v>
      </c>
      <c r="BG508" s="169">
        <f>IF($N$508="zákl. přenesená",$J$508,0)</f>
        <v>0</v>
      </c>
      <c r="BH508" s="169">
        <f>IF($N$508="sníž. přenesená",$J$508,0)</f>
        <v>0</v>
      </c>
      <c r="BI508" s="169">
        <f>IF($N$508="nulová",$J$508,0)</f>
        <v>0</v>
      </c>
      <c r="BJ508" s="99" t="s">
        <v>77</v>
      </c>
      <c r="BK508" s="169">
        <f>ROUND($I$508*$H$508,2)</f>
        <v>0</v>
      </c>
      <c r="BL508" s="99" t="s">
        <v>149</v>
      </c>
      <c r="BM508" s="99" t="s">
        <v>975</v>
      </c>
    </row>
    <row r="509" spans="2:65" s="102" customFormat="1" ht="15.75" customHeight="1" x14ac:dyDescent="0.3">
      <c r="B509" s="103"/>
      <c r="C509" s="162" t="s">
        <v>976</v>
      </c>
      <c r="D509" s="162" t="s">
        <v>145</v>
      </c>
      <c r="E509" s="160" t="s">
        <v>977</v>
      </c>
      <c r="F509" s="161" t="s">
        <v>978</v>
      </c>
      <c r="G509" s="162" t="s">
        <v>362</v>
      </c>
      <c r="H509" s="163">
        <v>13035.68</v>
      </c>
      <c r="I509" s="171"/>
      <c r="J509" s="164">
        <f>ROUND($I$509*$H$509,2)</f>
        <v>0</v>
      </c>
      <c r="K509" s="161" t="s">
        <v>294</v>
      </c>
      <c r="L509" s="103"/>
      <c r="M509" s="165"/>
      <c r="N509" s="179" t="s">
        <v>42</v>
      </c>
      <c r="O509" s="180">
        <v>0.03</v>
      </c>
      <c r="P509" s="180">
        <f>$O$509*$H$509</f>
        <v>391.07040000000001</v>
      </c>
      <c r="Q509" s="180">
        <v>0</v>
      </c>
      <c r="R509" s="180">
        <f>$Q$509*$H$509</f>
        <v>0</v>
      </c>
      <c r="S509" s="180">
        <v>0</v>
      </c>
      <c r="T509" s="181">
        <f>$S$509*$H$509</f>
        <v>0</v>
      </c>
      <c r="AR509" s="99" t="s">
        <v>149</v>
      </c>
      <c r="AT509" s="99" t="s">
        <v>145</v>
      </c>
      <c r="AU509" s="99" t="s">
        <v>79</v>
      </c>
      <c r="AY509" s="99" t="s">
        <v>142</v>
      </c>
      <c r="BE509" s="169">
        <f>IF($N$509="základní",$J$509,0)</f>
        <v>0</v>
      </c>
      <c r="BF509" s="169">
        <f>IF($N$509="snížená",$J$509,0)</f>
        <v>0</v>
      </c>
      <c r="BG509" s="169">
        <f>IF($N$509="zákl. přenesená",$J$509,0)</f>
        <v>0</v>
      </c>
      <c r="BH509" s="169">
        <f>IF($N$509="sníž. přenesená",$J$509,0)</f>
        <v>0</v>
      </c>
      <c r="BI509" s="169">
        <f>IF($N$509="nulová",$J$509,0)</f>
        <v>0</v>
      </c>
      <c r="BJ509" s="99" t="s">
        <v>77</v>
      </c>
      <c r="BK509" s="169">
        <f>ROUND($I$509*$H$509,2)</f>
        <v>0</v>
      </c>
      <c r="BL509" s="99" t="s">
        <v>149</v>
      </c>
      <c r="BM509" s="99" t="s">
        <v>979</v>
      </c>
    </row>
    <row r="510" spans="2:65" s="102" customFormat="1" ht="15.75" customHeight="1" x14ac:dyDescent="0.3">
      <c r="B510" s="188"/>
      <c r="D510" s="189" t="s">
        <v>156</v>
      </c>
      <c r="F510" s="191" t="s">
        <v>980</v>
      </c>
      <c r="H510" s="192">
        <v>13035.68</v>
      </c>
      <c r="L510" s="188"/>
      <c r="M510" s="193"/>
      <c r="T510" s="194"/>
      <c r="AT510" s="190" t="s">
        <v>156</v>
      </c>
      <c r="AU510" s="190" t="s">
        <v>79</v>
      </c>
      <c r="AV510" s="190" t="s">
        <v>79</v>
      </c>
      <c r="AW510" s="190" t="s">
        <v>71</v>
      </c>
      <c r="AX510" s="190" t="s">
        <v>77</v>
      </c>
      <c r="AY510" s="190" t="s">
        <v>142</v>
      </c>
    </row>
    <row r="511" spans="2:65" s="102" customFormat="1" ht="15.75" customHeight="1" x14ac:dyDescent="0.3">
      <c r="B511" s="103"/>
      <c r="C511" s="159" t="s">
        <v>981</v>
      </c>
      <c r="D511" s="159" t="s">
        <v>145</v>
      </c>
      <c r="E511" s="160" t="s">
        <v>982</v>
      </c>
      <c r="F511" s="161" t="s">
        <v>983</v>
      </c>
      <c r="G511" s="162" t="s">
        <v>362</v>
      </c>
      <c r="H511" s="163">
        <v>1629.46</v>
      </c>
      <c r="I511" s="171"/>
      <c r="J511" s="164">
        <f>ROUND($I$511*$H$511,2)</f>
        <v>0</v>
      </c>
      <c r="K511" s="161" t="s">
        <v>294</v>
      </c>
      <c r="L511" s="103"/>
      <c r="M511" s="165"/>
      <c r="N511" s="179" t="s">
        <v>42</v>
      </c>
      <c r="O511" s="180">
        <v>0.246</v>
      </c>
      <c r="P511" s="180">
        <f>$O$511*$H$511</f>
        <v>400.84716000000003</v>
      </c>
      <c r="Q511" s="180">
        <v>0</v>
      </c>
      <c r="R511" s="180">
        <f>$Q$511*$H$511</f>
        <v>0</v>
      </c>
      <c r="S511" s="180">
        <v>0</v>
      </c>
      <c r="T511" s="181">
        <f>$S$511*$H$511</f>
        <v>0</v>
      </c>
      <c r="AR511" s="99" t="s">
        <v>149</v>
      </c>
      <c r="AT511" s="99" t="s">
        <v>145</v>
      </c>
      <c r="AU511" s="99" t="s">
        <v>79</v>
      </c>
      <c r="AY511" s="102" t="s">
        <v>142</v>
      </c>
      <c r="BE511" s="169">
        <f>IF($N$511="základní",$J$511,0)</f>
        <v>0</v>
      </c>
      <c r="BF511" s="169">
        <f>IF($N$511="snížená",$J$511,0)</f>
        <v>0</v>
      </c>
      <c r="BG511" s="169">
        <f>IF($N$511="zákl. přenesená",$J$511,0)</f>
        <v>0</v>
      </c>
      <c r="BH511" s="169">
        <f>IF($N$511="sníž. přenesená",$J$511,0)</f>
        <v>0</v>
      </c>
      <c r="BI511" s="169">
        <f>IF($N$511="nulová",$J$511,0)</f>
        <v>0</v>
      </c>
      <c r="BJ511" s="99" t="s">
        <v>77</v>
      </c>
      <c r="BK511" s="169">
        <f>ROUND($I$511*$H$511,2)</f>
        <v>0</v>
      </c>
      <c r="BL511" s="99" t="s">
        <v>149</v>
      </c>
      <c r="BM511" s="99" t="s">
        <v>984</v>
      </c>
    </row>
    <row r="512" spans="2:65" s="102" customFormat="1" ht="15.75" customHeight="1" x14ac:dyDescent="0.3">
      <c r="B512" s="103"/>
      <c r="C512" s="162" t="s">
        <v>985</v>
      </c>
      <c r="D512" s="162" t="s">
        <v>145</v>
      </c>
      <c r="E512" s="160" t="s">
        <v>986</v>
      </c>
      <c r="F512" s="161" t="s">
        <v>987</v>
      </c>
      <c r="G512" s="162" t="s">
        <v>362</v>
      </c>
      <c r="H512" s="163">
        <v>24441.9</v>
      </c>
      <c r="I512" s="171"/>
      <c r="J512" s="164">
        <f>ROUND($I$512*$H$512,2)</f>
        <v>0</v>
      </c>
      <c r="K512" s="161" t="s">
        <v>294</v>
      </c>
      <c r="L512" s="103"/>
      <c r="M512" s="165"/>
      <c r="N512" s="179" t="s">
        <v>42</v>
      </c>
      <c r="O512" s="180">
        <v>1.7000000000000001E-2</v>
      </c>
      <c r="P512" s="180">
        <f>$O$512*$H$512</f>
        <v>415.51230000000004</v>
      </c>
      <c r="Q512" s="180">
        <v>0</v>
      </c>
      <c r="R512" s="180">
        <f>$Q$512*$H$512</f>
        <v>0</v>
      </c>
      <c r="S512" s="180">
        <v>0</v>
      </c>
      <c r="T512" s="181">
        <f>$S$512*$H$512</f>
        <v>0</v>
      </c>
      <c r="AR512" s="99" t="s">
        <v>149</v>
      </c>
      <c r="AT512" s="99" t="s">
        <v>145</v>
      </c>
      <c r="AU512" s="99" t="s">
        <v>79</v>
      </c>
      <c r="AY512" s="99" t="s">
        <v>142</v>
      </c>
      <c r="BE512" s="169">
        <f>IF($N$512="základní",$J$512,0)</f>
        <v>0</v>
      </c>
      <c r="BF512" s="169">
        <f>IF($N$512="snížená",$J$512,0)</f>
        <v>0</v>
      </c>
      <c r="BG512" s="169">
        <f>IF($N$512="zákl. přenesená",$J$512,0)</f>
        <v>0</v>
      </c>
      <c r="BH512" s="169">
        <f>IF($N$512="sníž. přenesená",$J$512,0)</f>
        <v>0</v>
      </c>
      <c r="BI512" s="169">
        <f>IF($N$512="nulová",$J$512,0)</f>
        <v>0</v>
      </c>
      <c r="BJ512" s="99" t="s">
        <v>77</v>
      </c>
      <c r="BK512" s="169">
        <f>ROUND($I$512*$H$512,2)</f>
        <v>0</v>
      </c>
      <c r="BL512" s="99" t="s">
        <v>149</v>
      </c>
      <c r="BM512" s="99" t="s">
        <v>988</v>
      </c>
    </row>
    <row r="513" spans="2:65" s="102" customFormat="1" ht="15.75" customHeight="1" x14ac:dyDescent="0.3">
      <c r="B513" s="188"/>
      <c r="D513" s="189" t="s">
        <v>156</v>
      </c>
      <c r="F513" s="191" t="s">
        <v>989</v>
      </c>
      <c r="H513" s="192">
        <v>24441.9</v>
      </c>
      <c r="L513" s="188"/>
      <c r="M513" s="193"/>
      <c r="T513" s="194"/>
      <c r="AT513" s="190" t="s">
        <v>156</v>
      </c>
      <c r="AU513" s="190" t="s">
        <v>79</v>
      </c>
      <c r="AV513" s="190" t="s">
        <v>79</v>
      </c>
      <c r="AW513" s="190" t="s">
        <v>71</v>
      </c>
      <c r="AX513" s="190" t="s">
        <v>77</v>
      </c>
      <c r="AY513" s="190" t="s">
        <v>142</v>
      </c>
    </row>
    <row r="514" spans="2:65" s="102" customFormat="1" ht="15.75" customHeight="1" x14ac:dyDescent="0.3">
      <c r="B514" s="103"/>
      <c r="C514" s="159" t="s">
        <v>990</v>
      </c>
      <c r="D514" s="159" t="s">
        <v>145</v>
      </c>
      <c r="E514" s="160" t="s">
        <v>991</v>
      </c>
      <c r="F514" s="161" t="s">
        <v>992</v>
      </c>
      <c r="G514" s="162" t="s">
        <v>362</v>
      </c>
      <c r="H514" s="163">
        <v>1629.46</v>
      </c>
      <c r="I514" s="171"/>
      <c r="J514" s="164">
        <f>ROUND($I$514*$H$514,2)</f>
        <v>0</v>
      </c>
      <c r="K514" s="161" t="s">
        <v>294</v>
      </c>
      <c r="L514" s="103"/>
      <c r="M514" s="165"/>
      <c r="N514" s="179" t="s">
        <v>42</v>
      </c>
      <c r="O514" s="180">
        <v>0.27700000000000002</v>
      </c>
      <c r="P514" s="180">
        <f>$O$514*$H$514</f>
        <v>451.36042000000003</v>
      </c>
      <c r="Q514" s="180">
        <v>0</v>
      </c>
      <c r="R514" s="180">
        <f>$Q$514*$H$514</f>
        <v>0</v>
      </c>
      <c r="S514" s="180">
        <v>0</v>
      </c>
      <c r="T514" s="181">
        <f>$S$514*$H$514</f>
        <v>0</v>
      </c>
      <c r="AR514" s="99" t="s">
        <v>149</v>
      </c>
      <c r="AT514" s="99" t="s">
        <v>145</v>
      </c>
      <c r="AU514" s="99" t="s">
        <v>79</v>
      </c>
      <c r="AY514" s="102" t="s">
        <v>142</v>
      </c>
      <c r="BE514" s="169">
        <f>IF($N$514="základní",$J$514,0)</f>
        <v>0</v>
      </c>
      <c r="BF514" s="169">
        <f>IF($N$514="snížená",$J$514,0)</f>
        <v>0</v>
      </c>
      <c r="BG514" s="169">
        <f>IF($N$514="zákl. přenesená",$J$514,0)</f>
        <v>0</v>
      </c>
      <c r="BH514" s="169">
        <f>IF($N$514="sníž. přenesená",$J$514,0)</f>
        <v>0</v>
      </c>
      <c r="BI514" s="169">
        <f>IF($N$514="nulová",$J$514,0)</f>
        <v>0</v>
      </c>
      <c r="BJ514" s="99" t="s">
        <v>77</v>
      </c>
      <c r="BK514" s="169">
        <f>ROUND($I$514*$H$514,2)</f>
        <v>0</v>
      </c>
      <c r="BL514" s="99" t="s">
        <v>149</v>
      </c>
      <c r="BM514" s="99" t="s">
        <v>993</v>
      </c>
    </row>
    <row r="515" spans="2:65" s="150" customFormat="1" ht="30.75" customHeight="1" x14ac:dyDescent="0.3">
      <c r="B515" s="151"/>
      <c r="D515" s="152" t="s">
        <v>70</v>
      </c>
      <c r="E515" s="177" t="s">
        <v>994</v>
      </c>
      <c r="F515" s="177" t="s">
        <v>995</v>
      </c>
      <c r="J515" s="178">
        <f>$BK$515</f>
        <v>0</v>
      </c>
      <c r="L515" s="151"/>
      <c r="M515" s="155"/>
      <c r="P515" s="156">
        <f>$P$516</f>
        <v>2295.83961</v>
      </c>
      <c r="R515" s="156">
        <f>$R$516</f>
        <v>0</v>
      </c>
      <c r="T515" s="157">
        <f>$T$516</f>
        <v>0</v>
      </c>
      <c r="AR515" s="152" t="s">
        <v>77</v>
      </c>
      <c r="AT515" s="152" t="s">
        <v>70</v>
      </c>
      <c r="AU515" s="152" t="s">
        <v>77</v>
      </c>
      <c r="AY515" s="152" t="s">
        <v>142</v>
      </c>
      <c r="BK515" s="158">
        <f>$BK$516</f>
        <v>0</v>
      </c>
    </row>
    <row r="516" spans="2:65" s="102" customFormat="1" ht="15.75" customHeight="1" x14ac:dyDescent="0.3">
      <c r="B516" s="103"/>
      <c r="C516" s="162" t="s">
        <v>996</v>
      </c>
      <c r="D516" s="162" t="s">
        <v>145</v>
      </c>
      <c r="E516" s="160" t="s">
        <v>997</v>
      </c>
      <c r="F516" s="161" t="s">
        <v>998</v>
      </c>
      <c r="G516" s="162" t="s">
        <v>362</v>
      </c>
      <c r="H516" s="163">
        <v>883.69500000000005</v>
      </c>
      <c r="I516" s="171"/>
      <c r="J516" s="164">
        <f>ROUND($I$516*$H$516,2)</f>
        <v>0</v>
      </c>
      <c r="K516" s="161" t="s">
        <v>999</v>
      </c>
      <c r="L516" s="103"/>
      <c r="M516" s="165"/>
      <c r="N516" s="179" t="s">
        <v>42</v>
      </c>
      <c r="O516" s="180">
        <v>2.5979999999999999</v>
      </c>
      <c r="P516" s="180">
        <f>$O$516*$H$516</f>
        <v>2295.83961</v>
      </c>
      <c r="Q516" s="180">
        <v>0</v>
      </c>
      <c r="R516" s="180">
        <f>$Q$516*$H$516</f>
        <v>0</v>
      </c>
      <c r="S516" s="180">
        <v>0</v>
      </c>
      <c r="T516" s="181">
        <f>$S$516*$H$516</f>
        <v>0</v>
      </c>
      <c r="AR516" s="99" t="s">
        <v>149</v>
      </c>
      <c r="AT516" s="99" t="s">
        <v>145</v>
      </c>
      <c r="AU516" s="99" t="s">
        <v>79</v>
      </c>
      <c r="AY516" s="99" t="s">
        <v>142</v>
      </c>
      <c r="BE516" s="169">
        <f>IF($N$516="základní",$J$516,0)</f>
        <v>0</v>
      </c>
      <c r="BF516" s="169">
        <f>IF($N$516="snížená",$J$516,0)</f>
        <v>0</v>
      </c>
      <c r="BG516" s="169">
        <f>IF($N$516="zákl. přenesená",$J$516,0)</f>
        <v>0</v>
      </c>
      <c r="BH516" s="169">
        <f>IF($N$516="sníž. přenesená",$J$516,0)</f>
        <v>0</v>
      </c>
      <c r="BI516" s="169">
        <f>IF($N$516="nulová",$J$516,0)</f>
        <v>0</v>
      </c>
      <c r="BJ516" s="99" t="s">
        <v>77</v>
      </c>
      <c r="BK516" s="169">
        <f>ROUND($I$516*$H$516,2)</f>
        <v>0</v>
      </c>
      <c r="BL516" s="99" t="s">
        <v>149</v>
      </c>
      <c r="BM516" s="99" t="s">
        <v>1000</v>
      </c>
    </row>
    <row r="517" spans="2:65" s="150" customFormat="1" ht="37.5" customHeight="1" x14ac:dyDescent="0.35">
      <c r="B517" s="151"/>
      <c r="D517" s="152" t="s">
        <v>70</v>
      </c>
      <c r="E517" s="153" t="s">
        <v>1001</v>
      </c>
      <c r="F517" s="153" t="s">
        <v>1002</v>
      </c>
      <c r="J517" s="154">
        <f>$BK$517</f>
        <v>0</v>
      </c>
      <c r="L517" s="151"/>
      <c r="M517" s="155"/>
      <c r="P517" s="156">
        <f>SUM($P$518:$P$543)</f>
        <v>19.233799999999999</v>
      </c>
      <c r="R517" s="156">
        <f>SUM($R$518:$R$543)</f>
        <v>0.44507869999999994</v>
      </c>
      <c r="T517" s="157">
        <f>SUM($T$518:$T$543)</f>
        <v>0</v>
      </c>
      <c r="AR517" s="152" t="s">
        <v>79</v>
      </c>
      <c r="AT517" s="152" t="s">
        <v>70</v>
      </c>
      <c r="AU517" s="152" t="s">
        <v>71</v>
      </c>
      <c r="AY517" s="152" t="s">
        <v>142</v>
      </c>
      <c r="BK517" s="158">
        <f>SUM($BK$518:$BK$543)</f>
        <v>0</v>
      </c>
    </row>
    <row r="518" spans="2:65" s="102" customFormat="1" ht="39" customHeight="1" x14ac:dyDescent="0.3">
      <c r="B518" s="103"/>
      <c r="C518" s="162" t="s">
        <v>1003</v>
      </c>
      <c r="D518" s="162" t="s">
        <v>145</v>
      </c>
      <c r="E518" s="160" t="s">
        <v>1004</v>
      </c>
      <c r="F518" s="161" t="s">
        <v>1005</v>
      </c>
      <c r="G518" s="162" t="s">
        <v>293</v>
      </c>
      <c r="H518" s="163">
        <v>111.73</v>
      </c>
      <c r="I518" s="171"/>
      <c r="J518" s="164">
        <f>ROUND($I$518*$H$518,2)</f>
        <v>0</v>
      </c>
      <c r="K518" s="161"/>
      <c r="L518" s="103"/>
      <c r="M518" s="165"/>
      <c r="N518" s="179" t="s">
        <v>42</v>
      </c>
      <c r="O518" s="180">
        <v>0</v>
      </c>
      <c r="P518" s="180">
        <f>$O$518*$H$518</f>
        <v>0</v>
      </c>
      <c r="Q518" s="180">
        <v>0</v>
      </c>
      <c r="R518" s="180">
        <f>$Q$518*$H$518</f>
        <v>0</v>
      </c>
      <c r="S518" s="180">
        <v>0</v>
      </c>
      <c r="T518" s="181">
        <f>$S$518*$H$518</f>
        <v>0</v>
      </c>
      <c r="AR518" s="99" t="s">
        <v>226</v>
      </c>
      <c r="AT518" s="99" t="s">
        <v>145</v>
      </c>
      <c r="AU518" s="99" t="s">
        <v>77</v>
      </c>
      <c r="AY518" s="99" t="s">
        <v>142</v>
      </c>
      <c r="BE518" s="169">
        <f>IF($N$518="základní",$J$518,0)</f>
        <v>0</v>
      </c>
      <c r="BF518" s="169">
        <f>IF($N$518="snížená",$J$518,0)</f>
        <v>0</v>
      </c>
      <c r="BG518" s="169">
        <f>IF($N$518="zákl. přenesená",$J$518,0)</f>
        <v>0</v>
      </c>
      <c r="BH518" s="169">
        <f>IF($N$518="sníž. přenesená",$J$518,0)</f>
        <v>0</v>
      </c>
      <c r="BI518" s="169">
        <f>IF($N$518="nulová",$J$518,0)</f>
        <v>0</v>
      </c>
      <c r="BJ518" s="99" t="s">
        <v>77</v>
      </c>
      <c r="BK518" s="169">
        <f>ROUND($I$518*$H$518,2)</f>
        <v>0</v>
      </c>
      <c r="BL518" s="99" t="s">
        <v>226</v>
      </c>
      <c r="BM518" s="99" t="s">
        <v>1006</v>
      </c>
    </row>
    <row r="519" spans="2:65" s="102" customFormat="1" ht="30.75" customHeight="1" x14ac:dyDescent="0.3">
      <c r="B519" s="103"/>
      <c r="D519" s="183" t="s">
        <v>151</v>
      </c>
      <c r="F519" s="209" t="s">
        <v>677</v>
      </c>
      <c r="L519" s="103"/>
      <c r="M519" s="210"/>
      <c r="T519" s="211"/>
      <c r="AT519" s="102" t="s">
        <v>151</v>
      </c>
      <c r="AU519" s="102" t="s">
        <v>77</v>
      </c>
    </row>
    <row r="520" spans="2:65" s="102" customFormat="1" ht="15.75" customHeight="1" x14ac:dyDescent="0.3">
      <c r="B520" s="182"/>
      <c r="D520" s="189" t="s">
        <v>156</v>
      </c>
      <c r="E520" s="185"/>
      <c r="F520" s="184" t="s">
        <v>684</v>
      </c>
      <c r="H520" s="185"/>
      <c r="L520" s="182"/>
      <c r="M520" s="186"/>
      <c r="T520" s="187"/>
      <c r="AT520" s="185" t="s">
        <v>156</v>
      </c>
      <c r="AU520" s="185" t="s">
        <v>77</v>
      </c>
      <c r="AV520" s="185" t="s">
        <v>77</v>
      </c>
      <c r="AW520" s="185" t="s">
        <v>121</v>
      </c>
      <c r="AX520" s="185" t="s">
        <v>71</v>
      </c>
      <c r="AY520" s="185" t="s">
        <v>142</v>
      </c>
    </row>
    <row r="521" spans="2:65" s="102" customFormat="1" ht="15.75" customHeight="1" x14ac:dyDescent="0.3">
      <c r="B521" s="182"/>
      <c r="D521" s="189" t="s">
        <v>156</v>
      </c>
      <c r="E521" s="185"/>
      <c r="F521" s="184" t="s">
        <v>1007</v>
      </c>
      <c r="H521" s="185"/>
      <c r="L521" s="182"/>
      <c r="M521" s="186"/>
      <c r="T521" s="187"/>
      <c r="AT521" s="185" t="s">
        <v>156</v>
      </c>
      <c r="AU521" s="185" t="s">
        <v>77</v>
      </c>
      <c r="AV521" s="185" t="s">
        <v>77</v>
      </c>
      <c r="AW521" s="185" t="s">
        <v>121</v>
      </c>
      <c r="AX521" s="185" t="s">
        <v>71</v>
      </c>
      <c r="AY521" s="185" t="s">
        <v>142</v>
      </c>
    </row>
    <row r="522" spans="2:65" s="102" customFormat="1" ht="15.75" customHeight="1" x14ac:dyDescent="0.3">
      <c r="B522" s="182"/>
      <c r="D522" s="189" t="s">
        <v>156</v>
      </c>
      <c r="E522" s="185"/>
      <c r="F522" s="184" t="s">
        <v>1008</v>
      </c>
      <c r="H522" s="185"/>
      <c r="L522" s="182"/>
      <c r="M522" s="186"/>
      <c r="T522" s="187"/>
      <c r="AT522" s="185" t="s">
        <v>156</v>
      </c>
      <c r="AU522" s="185" t="s">
        <v>77</v>
      </c>
      <c r="AV522" s="185" t="s">
        <v>77</v>
      </c>
      <c r="AW522" s="185" t="s">
        <v>121</v>
      </c>
      <c r="AX522" s="185" t="s">
        <v>71</v>
      </c>
      <c r="AY522" s="185" t="s">
        <v>142</v>
      </c>
    </row>
    <row r="523" spans="2:65" s="102" customFormat="1" ht="15.75" customHeight="1" x14ac:dyDescent="0.3">
      <c r="B523" s="188"/>
      <c r="D523" s="189" t="s">
        <v>156</v>
      </c>
      <c r="E523" s="190"/>
      <c r="F523" s="191" t="s">
        <v>1009</v>
      </c>
      <c r="H523" s="192">
        <v>111.73</v>
      </c>
      <c r="L523" s="188"/>
      <c r="M523" s="193"/>
      <c r="T523" s="194"/>
      <c r="AT523" s="190" t="s">
        <v>156</v>
      </c>
      <c r="AU523" s="190" t="s">
        <v>77</v>
      </c>
      <c r="AV523" s="190" t="s">
        <v>79</v>
      </c>
      <c r="AW523" s="190" t="s">
        <v>121</v>
      </c>
      <c r="AX523" s="190" t="s">
        <v>71</v>
      </c>
      <c r="AY523" s="190" t="s">
        <v>142</v>
      </c>
    </row>
    <row r="524" spans="2:65" s="102" customFormat="1" ht="15.75" customHeight="1" x14ac:dyDescent="0.3">
      <c r="B524" s="195"/>
      <c r="D524" s="189" t="s">
        <v>156</v>
      </c>
      <c r="E524" s="196"/>
      <c r="F524" s="197" t="s">
        <v>167</v>
      </c>
      <c r="H524" s="198">
        <v>111.73</v>
      </c>
      <c r="L524" s="195"/>
      <c r="M524" s="199"/>
      <c r="T524" s="200"/>
      <c r="AT524" s="196" t="s">
        <v>156</v>
      </c>
      <c r="AU524" s="196" t="s">
        <v>77</v>
      </c>
      <c r="AV524" s="196" t="s">
        <v>149</v>
      </c>
      <c r="AW524" s="196" t="s">
        <v>121</v>
      </c>
      <c r="AX524" s="196" t="s">
        <v>77</v>
      </c>
      <c r="AY524" s="196" t="s">
        <v>142</v>
      </c>
    </row>
    <row r="525" spans="2:65" s="102" customFormat="1" ht="15.75" customHeight="1" x14ac:dyDescent="0.3">
      <c r="B525" s="103"/>
      <c r="C525" s="159" t="s">
        <v>1010</v>
      </c>
      <c r="D525" s="159" t="s">
        <v>145</v>
      </c>
      <c r="E525" s="160" t="s">
        <v>1011</v>
      </c>
      <c r="F525" s="161" t="s">
        <v>1012</v>
      </c>
      <c r="G525" s="162" t="s">
        <v>293</v>
      </c>
      <c r="H525" s="163">
        <v>35</v>
      </c>
      <c r="I525" s="171"/>
      <c r="J525" s="164">
        <f>ROUND($I$525*$H$525,2)</f>
        <v>0</v>
      </c>
      <c r="K525" s="161" t="s">
        <v>294</v>
      </c>
      <c r="L525" s="103"/>
      <c r="M525" s="165"/>
      <c r="N525" s="179" t="s">
        <v>42</v>
      </c>
      <c r="O525" s="180">
        <v>0.17899999999999999</v>
      </c>
      <c r="P525" s="180">
        <f>$O$525*$H$525</f>
        <v>6.2649999999999997</v>
      </c>
      <c r="Q525" s="180">
        <v>8.8000000000000003E-4</v>
      </c>
      <c r="R525" s="180">
        <f>$Q$525*$H$525</f>
        <v>3.0800000000000001E-2</v>
      </c>
      <c r="S525" s="180">
        <v>0</v>
      </c>
      <c r="T525" s="181">
        <f>$S$525*$H$525</f>
        <v>0</v>
      </c>
      <c r="AR525" s="99" t="s">
        <v>226</v>
      </c>
      <c r="AT525" s="99" t="s">
        <v>145</v>
      </c>
      <c r="AU525" s="99" t="s">
        <v>77</v>
      </c>
      <c r="AY525" s="102" t="s">
        <v>142</v>
      </c>
      <c r="BE525" s="169">
        <f>IF($N$525="základní",$J$525,0)</f>
        <v>0</v>
      </c>
      <c r="BF525" s="169">
        <f>IF($N$525="snížená",$J$525,0)</f>
        <v>0</v>
      </c>
      <c r="BG525" s="169">
        <f>IF($N$525="zákl. přenesená",$J$525,0)</f>
        <v>0</v>
      </c>
      <c r="BH525" s="169">
        <f>IF($N$525="sníž. přenesená",$J$525,0)</f>
        <v>0</v>
      </c>
      <c r="BI525" s="169">
        <f>IF($N$525="nulová",$J$525,0)</f>
        <v>0</v>
      </c>
      <c r="BJ525" s="99" t="s">
        <v>77</v>
      </c>
      <c r="BK525" s="169">
        <f>ROUND($I$525*$H$525,2)</f>
        <v>0</v>
      </c>
      <c r="BL525" s="99" t="s">
        <v>226</v>
      </c>
      <c r="BM525" s="99" t="s">
        <v>1013</v>
      </c>
    </row>
    <row r="526" spans="2:65" s="102" customFormat="1" ht="15.75" customHeight="1" x14ac:dyDescent="0.3">
      <c r="B526" s="182"/>
      <c r="D526" s="183" t="s">
        <v>156</v>
      </c>
      <c r="E526" s="184"/>
      <c r="F526" s="184" t="s">
        <v>1014</v>
      </c>
      <c r="H526" s="185"/>
      <c r="L526" s="182"/>
      <c r="M526" s="186"/>
      <c r="T526" s="187"/>
      <c r="AT526" s="185" t="s">
        <v>156</v>
      </c>
      <c r="AU526" s="185" t="s">
        <v>77</v>
      </c>
      <c r="AV526" s="185" t="s">
        <v>77</v>
      </c>
      <c r="AW526" s="185" t="s">
        <v>121</v>
      </c>
      <c r="AX526" s="185" t="s">
        <v>71</v>
      </c>
      <c r="AY526" s="185" t="s">
        <v>142</v>
      </c>
    </row>
    <row r="527" spans="2:65" s="102" customFormat="1" ht="15.75" customHeight="1" x14ac:dyDescent="0.3">
      <c r="B527" s="188"/>
      <c r="D527" s="189" t="s">
        <v>156</v>
      </c>
      <c r="E527" s="190"/>
      <c r="F527" s="191" t="s">
        <v>1015</v>
      </c>
      <c r="H527" s="192">
        <v>35</v>
      </c>
      <c r="L527" s="188"/>
      <c r="M527" s="193"/>
      <c r="T527" s="194"/>
      <c r="AT527" s="190" t="s">
        <v>156</v>
      </c>
      <c r="AU527" s="190" t="s">
        <v>77</v>
      </c>
      <c r="AV527" s="190" t="s">
        <v>79</v>
      </c>
      <c r="AW527" s="190" t="s">
        <v>121</v>
      </c>
      <c r="AX527" s="190" t="s">
        <v>71</v>
      </c>
      <c r="AY527" s="190" t="s">
        <v>142</v>
      </c>
    </row>
    <row r="528" spans="2:65" s="102" customFormat="1" ht="15.75" customHeight="1" x14ac:dyDescent="0.3">
      <c r="B528" s="195"/>
      <c r="D528" s="189" t="s">
        <v>156</v>
      </c>
      <c r="E528" s="196"/>
      <c r="F528" s="197" t="s">
        <v>167</v>
      </c>
      <c r="H528" s="198">
        <v>35</v>
      </c>
      <c r="L528" s="195"/>
      <c r="M528" s="199"/>
      <c r="T528" s="200"/>
      <c r="AT528" s="196" t="s">
        <v>156</v>
      </c>
      <c r="AU528" s="196" t="s">
        <v>77</v>
      </c>
      <c r="AV528" s="196" t="s">
        <v>149</v>
      </c>
      <c r="AW528" s="196" t="s">
        <v>121</v>
      </c>
      <c r="AX528" s="196" t="s">
        <v>77</v>
      </c>
      <c r="AY528" s="196" t="s">
        <v>142</v>
      </c>
    </row>
    <row r="529" spans="2:65" s="102" customFormat="1" ht="15.75" customHeight="1" x14ac:dyDescent="0.3">
      <c r="B529" s="103"/>
      <c r="C529" s="208" t="s">
        <v>1016</v>
      </c>
      <c r="D529" s="208" t="s">
        <v>380</v>
      </c>
      <c r="E529" s="202" t="s">
        <v>1017</v>
      </c>
      <c r="F529" s="203" t="s">
        <v>1018</v>
      </c>
      <c r="G529" s="201" t="s">
        <v>293</v>
      </c>
      <c r="H529" s="204">
        <v>40.25</v>
      </c>
      <c r="I529" s="218"/>
      <c r="J529" s="205">
        <f>ROUND($I$529*$H$529,2)</f>
        <v>0</v>
      </c>
      <c r="K529" s="203"/>
      <c r="L529" s="206"/>
      <c r="M529" s="203"/>
      <c r="N529" s="207" t="s">
        <v>42</v>
      </c>
      <c r="O529" s="180">
        <v>0</v>
      </c>
      <c r="P529" s="180">
        <f>$O$529*$H$529</f>
        <v>0</v>
      </c>
      <c r="Q529" s="180">
        <v>4.4999999999999997E-3</v>
      </c>
      <c r="R529" s="180">
        <f>$Q$529*$H$529</f>
        <v>0.18112499999999998</v>
      </c>
      <c r="S529" s="180">
        <v>0</v>
      </c>
      <c r="T529" s="181">
        <f>$S$529*$H$529</f>
        <v>0</v>
      </c>
      <c r="AR529" s="99" t="s">
        <v>414</v>
      </c>
      <c r="AT529" s="99" t="s">
        <v>380</v>
      </c>
      <c r="AU529" s="99" t="s">
        <v>77</v>
      </c>
      <c r="AY529" s="102" t="s">
        <v>142</v>
      </c>
      <c r="BE529" s="169">
        <f>IF($N$529="základní",$J$529,0)</f>
        <v>0</v>
      </c>
      <c r="BF529" s="169">
        <f>IF($N$529="snížená",$J$529,0)</f>
        <v>0</v>
      </c>
      <c r="BG529" s="169">
        <f>IF($N$529="zákl. přenesená",$J$529,0)</f>
        <v>0</v>
      </c>
      <c r="BH529" s="169">
        <f>IF($N$529="sníž. přenesená",$J$529,0)</f>
        <v>0</v>
      </c>
      <c r="BI529" s="169">
        <f>IF($N$529="nulová",$J$529,0)</f>
        <v>0</v>
      </c>
      <c r="BJ529" s="99" t="s">
        <v>77</v>
      </c>
      <c r="BK529" s="169">
        <f>ROUND($I$529*$H$529,2)</f>
        <v>0</v>
      </c>
      <c r="BL529" s="99" t="s">
        <v>226</v>
      </c>
      <c r="BM529" s="99" t="s">
        <v>1019</v>
      </c>
    </row>
    <row r="530" spans="2:65" s="102" customFormat="1" ht="15.75" customHeight="1" x14ac:dyDescent="0.3">
      <c r="B530" s="188"/>
      <c r="D530" s="189" t="s">
        <v>156</v>
      </c>
      <c r="F530" s="191" t="s">
        <v>1020</v>
      </c>
      <c r="H530" s="192">
        <v>40.25</v>
      </c>
      <c r="L530" s="188"/>
      <c r="M530" s="193"/>
      <c r="T530" s="194"/>
      <c r="AT530" s="190" t="s">
        <v>156</v>
      </c>
      <c r="AU530" s="190" t="s">
        <v>77</v>
      </c>
      <c r="AV530" s="190" t="s">
        <v>79</v>
      </c>
      <c r="AW530" s="190" t="s">
        <v>71</v>
      </c>
      <c r="AX530" s="190" t="s">
        <v>77</v>
      </c>
      <c r="AY530" s="190" t="s">
        <v>142</v>
      </c>
    </row>
    <row r="531" spans="2:65" s="102" customFormat="1" ht="15.75" customHeight="1" x14ac:dyDescent="0.3">
      <c r="B531" s="103"/>
      <c r="C531" s="159" t="s">
        <v>1021</v>
      </c>
      <c r="D531" s="159" t="s">
        <v>145</v>
      </c>
      <c r="E531" s="160" t="s">
        <v>1022</v>
      </c>
      <c r="F531" s="161" t="s">
        <v>1023</v>
      </c>
      <c r="G531" s="162" t="s">
        <v>293</v>
      </c>
      <c r="H531" s="163">
        <v>35</v>
      </c>
      <c r="I531" s="171"/>
      <c r="J531" s="164">
        <f>ROUND($I$531*$H$531,2)</f>
        <v>0</v>
      </c>
      <c r="K531" s="161"/>
      <c r="L531" s="103"/>
      <c r="M531" s="165"/>
      <c r="N531" s="179" t="s">
        <v>42</v>
      </c>
      <c r="O531" s="180">
        <v>0.17899999999999999</v>
      </c>
      <c r="P531" s="180">
        <f>$O$531*$H$531</f>
        <v>6.2649999999999997</v>
      </c>
      <c r="Q531" s="180">
        <v>8.8000000000000003E-4</v>
      </c>
      <c r="R531" s="180">
        <f>$Q$531*$H$531</f>
        <v>3.0800000000000001E-2</v>
      </c>
      <c r="S531" s="180">
        <v>0</v>
      </c>
      <c r="T531" s="181">
        <f>$S$531*$H$531</f>
        <v>0</v>
      </c>
      <c r="AR531" s="99" t="s">
        <v>226</v>
      </c>
      <c r="AT531" s="99" t="s">
        <v>145</v>
      </c>
      <c r="AU531" s="99" t="s">
        <v>77</v>
      </c>
      <c r="AY531" s="102" t="s">
        <v>142</v>
      </c>
      <c r="BE531" s="169">
        <f>IF($N$531="základní",$J$531,0)</f>
        <v>0</v>
      </c>
      <c r="BF531" s="169">
        <f>IF($N$531="snížená",$J$531,0)</f>
        <v>0</v>
      </c>
      <c r="BG531" s="169">
        <f>IF($N$531="zákl. přenesená",$J$531,0)</f>
        <v>0</v>
      </c>
      <c r="BH531" s="169">
        <f>IF($N$531="sníž. přenesená",$J$531,0)</f>
        <v>0</v>
      </c>
      <c r="BI531" s="169">
        <f>IF($N$531="nulová",$J$531,0)</f>
        <v>0</v>
      </c>
      <c r="BJ531" s="99" t="s">
        <v>77</v>
      </c>
      <c r="BK531" s="169">
        <f>ROUND($I$531*$H$531,2)</f>
        <v>0</v>
      </c>
      <c r="BL531" s="99" t="s">
        <v>226</v>
      </c>
      <c r="BM531" s="99" t="s">
        <v>1024</v>
      </c>
    </row>
    <row r="532" spans="2:65" s="102" customFormat="1" ht="15.75" customHeight="1" x14ac:dyDescent="0.3">
      <c r="B532" s="182"/>
      <c r="D532" s="183" t="s">
        <v>156</v>
      </c>
      <c r="E532" s="184"/>
      <c r="F532" s="184" t="s">
        <v>684</v>
      </c>
      <c r="H532" s="185"/>
      <c r="L532" s="182"/>
      <c r="M532" s="186"/>
      <c r="T532" s="187"/>
      <c r="AT532" s="185" t="s">
        <v>156</v>
      </c>
      <c r="AU532" s="185" t="s">
        <v>77</v>
      </c>
      <c r="AV532" s="185" t="s">
        <v>77</v>
      </c>
      <c r="AW532" s="185" t="s">
        <v>121</v>
      </c>
      <c r="AX532" s="185" t="s">
        <v>71</v>
      </c>
      <c r="AY532" s="185" t="s">
        <v>142</v>
      </c>
    </row>
    <row r="533" spans="2:65" s="102" customFormat="1" ht="15.75" customHeight="1" x14ac:dyDescent="0.3">
      <c r="B533" s="182"/>
      <c r="D533" s="189" t="s">
        <v>156</v>
      </c>
      <c r="E533" s="185"/>
      <c r="F533" s="184" t="s">
        <v>1014</v>
      </c>
      <c r="H533" s="185"/>
      <c r="L533" s="182"/>
      <c r="M533" s="186"/>
      <c r="T533" s="187"/>
      <c r="AT533" s="185" t="s">
        <v>156</v>
      </c>
      <c r="AU533" s="185" t="s">
        <v>77</v>
      </c>
      <c r="AV533" s="185" t="s">
        <v>77</v>
      </c>
      <c r="AW533" s="185" t="s">
        <v>121</v>
      </c>
      <c r="AX533" s="185" t="s">
        <v>71</v>
      </c>
      <c r="AY533" s="185" t="s">
        <v>142</v>
      </c>
    </row>
    <row r="534" spans="2:65" s="102" customFormat="1" ht="15.75" customHeight="1" x14ac:dyDescent="0.3">
      <c r="B534" s="188"/>
      <c r="D534" s="189" t="s">
        <v>156</v>
      </c>
      <c r="E534" s="190"/>
      <c r="F534" s="191" t="s">
        <v>1015</v>
      </c>
      <c r="H534" s="192">
        <v>35</v>
      </c>
      <c r="L534" s="188"/>
      <c r="M534" s="193"/>
      <c r="T534" s="194"/>
      <c r="AT534" s="190" t="s">
        <v>156</v>
      </c>
      <c r="AU534" s="190" t="s">
        <v>77</v>
      </c>
      <c r="AV534" s="190" t="s">
        <v>79</v>
      </c>
      <c r="AW534" s="190" t="s">
        <v>121</v>
      </c>
      <c r="AX534" s="190" t="s">
        <v>71</v>
      </c>
      <c r="AY534" s="190" t="s">
        <v>142</v>
      </c>
    </row>
    <row r="535" spans="2:65" s="102" customFormat="1" ht="15.75" customHeight="1" x14ac:dyDescent="0.3">
      <c r="B535" s="195"/>
      <c r="D535" s="189" t="s">
        <v>156</v>
      </c>
      <c r="E535" s="196"/>
      <c r="F535" s="197" t="s">
        <v>167</v>
      </c>
      <c r="H535" s="198">
        <v>35</v>
      </c>
      <c r="L535" s="195"/>
      <c r="M535" s="199"/>
      <c r="T535" s="200"/>
      <c r="AT535" s="196" t="s">
        <v>156</v>
      </c>
      <c r="AU535" s="196" t="s">
        <v>77</v>
      </c>
      <c r="AV535" s="196" t="s">
        <v>149</v>
      </c>
      <c r="AW535" s="196" t="s">
        <v>121</v>
      </c>
      <c r="AX535" s="196" t="s">
        <v>77</v>
      </c>
      <c r="AY535" s="196" t="s">
        <v>142</v>
      </c>
    </row>
    <row r="536" spans="2:65" s="102" customFormat="1" ht="15.75" customHeight="1" x14ac:dyDescent="0.3">
      <c r="B536" s="103"/>
      <c r="C536" s="208" t="s">
        <v>1025</v>
      </c>
      <c r="D536" s="208" t="s">
        <v>380</v>
      </c>
      <c r="E536" s="202" t="s">
        <v>1017</v>
      </c>
      <c r="F536" s="203" t="s">
        <v>1018</v>
      </c>
      <c r="G536" s="201" t="s">
        <v>293</v>
      </c>
      <c r="H536" s="204">
        <v>40.25</v>
      </c>
      <c r="I536" s="218"/>
      <c r="J536" s="205">
        <f>ROUND($I$536*$H$536,2)</f>
        <v>0</v>
      </c>
      <c r="K536" s="203"/>
      <c r="L536" s="206"/>
      <c r="M536" s="203"/>
      <c r="N536" s="207" t="s">
        <v>42</v>
      </c>
      <c r="O536" s="180">
        <v>0</v>
      </c>
      <c r="P536" s="180">
        <f>$O$536*$H$536</f>
        <v>0</v>
      </c>
      <c r="Q536" s="180">
        <v>4.4999999999999997E-3</v>
      </c>
      <c r="R536" s="180">
        <f>$Q$536*$H$536</f>
        <v>0.18112499999999998</v>
      </c>
      <c r="S536" s="180">
        <v>0</v>
      </c>
      <c r="T536" s="181">
        <f>$S$536*$H$536</f>
        <v>0</v>
      </c>
      <c r="AR536" s="99" t="s">
        <v>414</v>
      </c>
      <c r="AT536" s="99" t="s">
        <v>380</v>
      </c>
      <c r="AU536" s="99" t="s">
        <v>77</v>
      </c>
      <c r="AY536" s="102" t="s">
        <v>142</v>
      </c>
      <c r="BE536" s="169">
        <f>IF($N$536="základní",$J$536,0)</f>
        <v>0</v>
      </c>
      <c r="BF536" s="169">
        <f>IF($N$536="snížená",$J$536,0)</f>
        <v>0</v>
      </c>
      <c r="BG536" s="169">
        <f>IF($N$536="zákl. přenesená",$J$536,0)</f>
        <v>0</v>
      </c>
      <c r="BH536" s="169">
        <f>IF($N$536="sníž. přenesená",$J$536,0)</f>
        <v>0</v>
      </c>
      <c r="BI536" s="169">
        <f>IF($N$536="nulová",$J$536,0)</f>
        <v>0</v>
      </c>
      <c r="BJ536" s="99" t="s">
        <v>77</v>
      </c>
      <c r="BK536" s="169">
        <f>ROUND($I$536*$H$536,2)</f>
        <v>0</v>
      </c>
      <c r="BL536" s="99" t="s">
        <v>226</v>
      </c>
      <c r="BM536" s="99" t="s">
        <v>1026</v>
      </c>
    </row>
    <row r="537" spans="2:65" s="102" customFormat="1" ht="15.75" customHeight="1" x14ac:dyDescent="0.3">
      <c r="B537" s="188"/>
      <c r="D537" s="189" t="s">
        <v>156</v>
      </c>
      <c r="F537" s="191" t="s">
        <v>1020</v>
      </c>
      <c r="H537" s="192">
        <v>40.25</v>
      </c>
      <c r="L537" s="188"/>
      <c r="M537" s="193"/>
      <c r="T537" s="194"/>
      <c r="AT537" s="190" t="s">
        <v>156</v>
      </c>
      <c r="AU537" s="190" t="s">
        <v>77</v>
      </c>
      <c r="AV537" s="190" t="s">
        <v>79</v>
      </c>
      <c r="AW537" s="190" t="s">
        <v>71</v>
      </c>
      <c r="AX537" s="190" t="s">
        <v>77</v>
      </c>
      <c r="AY537" s="190" t="s">
        <v>142</v>
      </c>
    </row>
    <row r="538" spans="2:65" s="102" customFormat="1" ht="39" customHeight="1" x14ac:dyDescent="0.3">
      <c r="B538" s="103"/>
      <c r="C538" s="159" t="s">
        <v>1027</v>
      </c>
      <c r="D538" s="159" t="s">
        <v>145</v>
      </c>
      <c r="E538" s="160" t="s">
        <v>1028</v>
      </c>
      <c r="F538" s="161" t="s">
        <v>1029</v>
      </c>
      <c r="G538" s="162" t="s">
        <v>293</v>
      </c>
      <c r="H538" s="163">
        <v>111.73</v>
      </c>
      <c r="I538" s="171"/>
      <c r="J538" s="164">
        <f>ROUND($I$538*$H$538,2)</f>
        <v>0</v>
      </c>
      <c r="K538" s="161"/>
      <c r="L538" s="103"/>
      <c r="M538" s="165"/>
      <c r="N538" s="179" t="s">
        <v>42</v>
      </c>
      <c r="O538" s="180">
        <v>0.06</v>
      </c>
      <c r="P538" s="180">
        <f>$O$538*$H$538</f>
        <v>6.7038000000000002</v>
      </c>
      <c r="Q538" s="180">
        <v>1.9000000000000001E-4</v>
      </c>
      <c r="R538" s="180">
        <f>$Q$538*$H$538</f>
        <v>2.1228700000000003E-2</v>
      </c>
      <c r="S538" s="180">
        <v>0</v>
      </c>
      <c r="T538" s="181">
        <f>$S$538*$H$538</f>
        <v>0</v>
      </c>
      <c r="AR538" s="99" t="s">
        <v>226</v>
      </c>
      <c r="AT538" s="99" t="s">
        <v>145</v>
      </c>
      <c r="AU538" s="99" t="s">
        <v>77</v>
      </c>
      <c r="AY538" s="102" t="s">
        <v>142</v>
      </c>
      <c r="BE538" s="169">
        <f>IF($N$538="základní",$J$538,0)</f>
        <v>0</v>
      </c>
      <c r="BF538" s="169">
        <f>IF($N$538="snížená",$J$538,0)</f>
        <v>0</v>
      </c>
      <c r="BG538" s="169">
        <f>IF($N$538="zákl. přenesená",$J$538,0)</f>
        <v>0</v>
      </c>
      <c r="BH538" s="169">
        <f>IF($N$538="sníž. přenesená",$J$538,0)</f>
        <v>0</v>
      </c>
      <c r="BI538" s="169">
        <f>IF($N$538="nulová",$J$538,0)</f>
        <v>0</v>
      </c>
      <c r="BJ538" s="99" t="s">
        <v>77</v>
      </c>
      <c r="BK538" s="169">
        <f>ROUND($I$538*$H$538,2)</f>
        <v>0</v>
      </c>
      <c r="BL538" s="99" t="s">
        <v>226</v>
      </c>
      <c r="BM538" s="99" t="s">
        <v>1030</v>
      </c>
    </row>
    <row r="539" spans="2:65" s="102" customFormat="1" ht="125.25" customHeight="1" x14ac:dyDescent="0.3">
      <c r="B539" s="103"/>
      <c r="D539" s="183" t="s">
        <v>151</v>
      </c>
      <c r="F539" s="209" t="s">
        <v>1031</v>
      </c>
      <c r="L539" s="103"/>
      <c r="M539" s="210"/>
      <c r="T539" s="211"/>
      <c r="AT539" s="102" t="s">
        <v>151</v>
      </c>
      <c r="AU539" s="102" t="s">
        <v>77</v>
      </c>
    </row>
    <row r="540" spans="2:65" s="102" customFormat="1" ht="15.75" customHeight="1" x14ac:dyDescent="0.3">
      <c r="B540" s="182"/>
      <c r="D540" s="189" t="s">
        <v>156</v>
      </c>
      <c r="E540" s="185"/>
      <c r="F540" s="184" t="s">
        <v>684</v>
      </c>
      <c r="H540" s="185"/>
      <c r="L540" s="182"/>
      <c r="M540" s="186"/>
      <c r="T540" s="187"/>
      <c r="AT540" s="185" t="s">
        <v>156</v>
      </c>
      <c r="AU540" s="185" t="s">
        <v>77</v>
      </c>
      <c r="AV540" s="185" t="s">
        <v>77</v>
      </c>
      <c r="AW540" s="185" t="s">
        <v>121</v>
      </c>
      <c r="AX540" s="185" t="s">
        <v>71</v>
      </c>
      <c r="AY540" s="185" t="s">
        <v>142</v>
      </c>
    </row>
    <row r="541" spans="2:65" s="102" customFormat="1" ht="15.75" customHeight="1" x14ac:dyDescent="0.3">
      <c r="B541" s="188"/>
      <c r="D541" s="189" t="s">
        <v>156</v>
      </c>
      <c r="E541" s="190"/>
      <c r="F541" s="191" t="s">
        <v>1032</v>
      </c>
      <c r="H541" s="192">
        <v>111.73</v>
      </c>
      <c r="L541" s="188"/>
      <c r="M541" s="193"/>
      <c r="T541" s="194"/>
      <c r="AT541" s="190" t="s">
        <v>156</v>
      </c>
      <c r="AU541" s="190" t="s">
        <v>77</v>
      </c>
      <c r="AV541" s="190" t="s">
        <v>79</v>
      </c>
      <c r="AW541" s="190" t="s">
        <v>121</v>
      </c>
      <c r="AX541" s="190" t="s">
        <v>71</v>
      </c>
      <c r="AY541" s="190" t="s">
        <v>142</v>
      </c>
    </row>
    <row r="542" spans="2:65" s="102" customFormat="1" ht="15.75" customHeight="1" x14ac:dyDescent="0.3">
      <c r="B542" s="195"/>
      <c r="D542" s="189" t="s">
        <v>156</v>
      </c>
      <c r="E542" s="196"/>
      <c r="F542" s="197" t="s">
        <v>167</v>
      </c>
      <c r="H542" s="198">
        <v>111.73</v>
      </c>
      <c r="L542" s="195"/>
      <c r="M542" s="199"/>
      <c r="T542" s="200"/>
      <c r="AT542" s="196" t="s">
        <v>156</v>
      </c>
      <c r="AU542" s="196" t="s">
        <v>77</v>
      </c>
      <c r="AV542" s="196" t="s">
        <v>149</v>
      </c>
      <c r="AW542" s="196" t="s">
        <v>121</v>
      </c>
      <c r="AX542" s="196" t="s">
        <v>77</v>
      </c>
      <c r="AY542" s="196" t="s">
        <v>142</v>
      </c>
    </row>
    <row r="543" spans="2:65" s="102" customFormat="1" ht="15.75" customHeight="1" x14ac:dyDescent="0.3">
      <c r="B543" s="103"/>
      <c r="C543" s="159" t="s">
        <v>1033</v>
      </c>
      <c r="D543" s="159" t="s">
        <v>145</v>
      </c>
      <c r="E543" s="160" t="s">
        <v>1034</v>
      </c>
      <c r="F543" s="161" t="s">
        <v>1035</v>
      </c>
      <c r="G543" s="162" t="s">
        <v>1036</v>
      </c>
      <c r="H543" s="163">
        <v>779.50800000000004</v>
      </c>
      <c r="I543" s="171"/>
      <c r="J543" s="164">
        <f>ROUND($I$543*$H$543,2)</f>
        <v>0</v>
      </c>
      <c r="K543" s="161" t="s">
        <v>294</v>
      </c>
      <c r="L543" s="103"/>
      <c r="M543" s="165"/>
      <c r="N543" s="179" t="s">
        <v>42</v>
      </c>
      <c r="O543" s="180">
        <v>0</v>
      </c>
      <c r="P543" s="180">
        <f>$O$543*$H$543</f>
        <v>0</v>
      </c>
      <c r="Q543" s="180">
        <v>0</v>
      </c>
      <c r="R543" s="180">
        <f>$Q$543*$H$543</f>
        <v>0</v>
      </c>
      <c r="S543" s="180">
        <v>0</v>
      </c>
      <c r="T543" s="181">
        <f>$S$543*$H$543</f>
        <v>0</v>
      </c>
      <c r="AR543" s="99" t="s">
        <v>226</v>
      </c>
      <c r="AT543" s="99" t="s">
        <v>145</v>
      </c>
      <c r="AU543" s="99" t="s">
        <v>77</v>
      </c>
      <c r="AY543" s="102" t="s">
        <v>142</v>
      </c>
      <c r="BE543" s="169">
        <f>IF($N$543="základní",$J$543,0)</f>
        <v>0</v>
      </c>
      <c r="BF543" s="169">
        <f>IF($N$543="snížená",$J$543,0)</f>
        <v>0</v>
      </c>
      <c r="BG543" s="169">
        <f>IF($N$543="zákl. přenesená",$J$543,0)</f>
        <v>0</v>
      </c>
      <c r="BH543" s="169">
        <f>IF($N$543="sníž. přenesená",$J$543,0)</f>
        <v>0</v>
      </c>
      <c r="BI543" s="169">
        <f>IF($N$543="nulová",$J$543,0)</f>
        <v>0</v>
      </c>
      <c r="BJ543" s="99" t="s">
        <v>77</v>
      </c>
      <c r="BK543" s="169">
        <f>ROUND($I$543*$H$543,2)</f>
        <v>0</v>
      </c>
      <c r="BL543" s="99" t="s">
        <v>226</v>
      </c>
      <c r="BM543" s="99" t="s">
        <v>1037</v>
      </c>
    </row>
    <row r="544" spans="2:65" s="150" customFormat="1" ht="37.5" customHeight="1" x14ac:dyDescent="0.35">
      <c r="B544" s="151"/>
      <c r="D544" s="152" t="s">
        <v>70</v>
      </c>
      <c r="E544" s="153" t="s">
        <v>1038</v>
      </c>
      <c r="F544" s="153" t="s">
        <v>1039</v>
      </c>
      <c r="J544" s="154">
        <f>$BK$544</f>
        <v>0</v>
      </c>
      <c r="L544" s="151"/>
      <c r="M544" s="155"/>
      <c r="P544" s="156">
        <f>$P$545+$P$586+$P$648+$P$656+$P$679+$P$1074+$P$1088+$P$1098+$P$1112+$P$1126+$P$1143</f>
        <v>3219.4937150000001</v>
      </c>
      <c r="R544" s="156">
        <f>$R$545+$R$586+$R$648+$R$656+$R$679+$R$1074+$R$1088+$R$1098+$R$1112+$R$1126+$R$1143</f>
        <v>57.053887199999998</v>
      </c>
      <c r="T544" s="157">
        <f>$T$545+$T$586+$T$648+$T$656+$T$679+$T$1074+$T$1088+$T$1098+$T$1112+$T$1126+$T$1143</f>
        <v>10.7181821</v>
      </c>
      <c r="AR544" s="152" t="s">
        <v>79</v>
      </c>
      <c r="AT544" s="152" t="s">
        <v>70</v>
      </c>
      <c r="AU544" s="152" t="s">
        <v>71</v>
      </c>
      <c r="AY544" s="152" t="s">
        <v>142</v>
      </c>
      <c r="BK544" s="158">
        <f>$BK$545+$BK$586+$BK$648+$BK$656+$BK$679+$BK$1074+$BK$1088+$BK$1098+$BK$1112+$BK$1126+$BK$1143</f>
        <v>0</v>
      </c>
    </row>
    <row r="545" spans="2:65" s="150" customFormat="1" ht="21" customHeight="1" x14ac:dyDescent="0.3">
      <c r="B545" s="151"/>
      <c r="D545" s="152" t="s">
        <v>70</v>
      </c>
      <c r="E545" s="177" t="s">
        <v>1040</v>
      </c>
      <c r="F545" s="177" t="s">
        <v>1041</v>
      </c>
      <c r="J545" s="178">
        <f>$BK$545</f>
        <v>0</v>
      </c>
      <c r="L545" s="151"/>
      <c r="M545" s="155"/>
      <c r="P545" s="156">
        <f>SUM($P$546:$P$585)</f>
        <v>444.56484600000005</v>
      </c>
      <c r="R545" s="156">
        <f>SUM($R$546:$R$585)</f>
        <v>9.2482194199999999</v>
      </c>
      <c r="T545" s="157">
        <f>SUM($T$546:$T$585)</f>
        <v>2.56508</v>
      </c>
      <c r="AR545" s="152" t="s">
        <v>79</v>
      </c>
      <c r="AT545" s="152" t="s">
        <v>70</v>
      </c>
      <c r="AU545" s="152" t="s">
        <v>77</v>
      </c>
      <c r="AY545" s="152" t="s">
        <v>142</v>
      </c>
      <c r="BK545" s="158">
        <f>SUM($BK$546:$BK$585)</f>
        <v>0</v>
      </c>
    </row>
    <row r="546" spans="2:65" s="102" customFormat="1" ht="15.75" customHeight="1" x14ac:dyDescent="0.3">
      <c r="B546" s="103"/>
      <c r="C546" s="162" t="s">
        <v>1042</v>
      </c>
      <c r="D546" s="162" t="s">
        <v>145</v>
      </c>
      <c r="E546" s="160" t="s">
        <v>1043</v>
      </c>
      <c r="F546" s="161" t="s">
        <v>1044</v>
      </c>
      <c r="G546" s="162" t="s">
        <v>293</v>
      </c>
      <c r="H546" s="163">
        <v>641.27</v>
      </c>
      <c r="I546" s="171"/>
      <c r="J546" s="164">
        <f>ROUND($I$546*$H$546,2)</f>
        <v>0</v>
      </c>
      <c r="K546" s="161" t="s">
        <v>294</v>
      </c>
      <c r="L546" s="103"/>
      <c r="M546" s="165"/>
      <c r="N546" s="179" t="s">
        <v>42</v>
      </c>
      <c r="O546" s="180">
        <v>2.4E-2</v>
      </c>
      <c r="P546" s="180">
        <f>$O$546*$H$546</f>
        <v>15.39048</v>
      </c>
      <c r="Q546" s="180">
        <v>0</v>
      </c>
      <c r="R546" s="180">
        <f>$Q$546*$H$546</f>
        <v>0</v>
      </c>
      <c r="S546" s="180">
        <v>0</v>
      </c>
      <c r="T546" s="181">
        <f>$S$546*$H$546</f>
        <v>0</v>
      </c>
      <c r="AR546" s="99" t="s">
        <v>226</v>
      </c>
      <c r="AT546" s="99" t="s">
        <v>145</v>
      </c>
      <c r="AU546" s="99" t="s">
        <v>79</v>
      </c>
      <c r="AY546" s="99" t="s">
        <v>142</v>
      </c>
      <c r="BE546" s="169">
        <f>IF($N$546="základní",$J$546,0)</f>
        <v>0</v>
      </c>
      <c r="BF546" s="169">
        <f>IF($N$546="snížená",$J$546,0)</f>
        <v>0</v>
      </c>
      <c r="BG546" s="169">
        <f>IF($N$546="zákl. přenesená",$J$546,0)</f>
        <v>0</v>
      </c>
      <c r="BH546" s="169">
        <f>IF($N$546="sníž. přenesená",$J$546,0)</f>
        <v>0</v>
      </c>
      <c r="BI546" s="169">
        <f>IF($N$546="nulová",$J$546,0)</f>
        <v>0</v>
      </c>
      <c r="BJ546" s="99" t="s">
        <v>77</v>
      </c>
      <c r="BK546" s="169">
        <f>ROUND($I$546*$H$546,2)</f>
        <v>0</v>
      </c>
      <c r="BL546" s="99" t="s">
        <v>226</v>
      </c>
      <c r="BM546" s="99" t="s">
        <v>1045</v>
      </c>
    </row>
    <row r="547" spans="2:65" s="102" customFormat="1" ht="15.75" customHeight="1" x14ac:dyDescent="0.3">
      <c r="B547" s="188"/>
      <c r="D547" s="183" t="s">
        <v>156</v>
      </c>
      <c r="E547" s="191"/>
      <c r="F547" s="191" t="s">
        <v>1046</v>
      </c>
      <c r="H547" s="192">
        <v>641.27</v>
      </c>
      <c r="L547" s="188"/>
      <c r="M547" s="193"/>
      <c r="T547" s="194"/>
      <c r="AT547" s="190" t="s">
        <v>156</v>
      </c>
      <c r="AU547" s="190" t="s">
        <v>79</v>
      </c>
      <c r="AV547" s="190" t="s">
        <v>79</v>
      </c>
      <c r="AW547" s="190" t="s">
        <v>121</v>
      </c>
      <c r="AX547" s="190" t="s">
        <v>71</v>
      </c>
      <c r="AY547" s="190" t="s">
        <v>142</v>
      </c>
    </row>
    <row r="548" spans="2:65" s="102" customFormat="1" ht="15.75" customHeight="1" x14ac:dyDescent="0.3">
      <c r="B548" s="195"/>
      <c r="D548" s="189" t="s">
        <v>156</v>
      </c>
      <c r="E548" s="196"/>
      <c r="F548" s="197" t="s">
        <v>167</v>
      </c>
      <c r="H548" s="198">
        <v>641.27</v>
      </c>
      <c r="L548" s="195"/>
      <c r="M548" s="199"/>
      <c r="T548" s="200"/>
      <c r="AT548" s="196" t="s">
        <v>156</v>
      </c>
      <c r="AU548" s="196" t="s">
        <v>79</v>
      </c>
      <c r="AV548" s="196" t="s">
        <v>149</v>
      </c>
      <c r="AW548" s="196" t="s">
        <v>121</v>
      </c>
      <c r="AX548" s="196" t="s">
        <v>77</v>
      </c>
      <c r="AY548" s="196" t="s">
        <v>142</v>
      </c>
    </row>
    <row r="549" spans="2:65" s="102" customFormat="1" ht="15.75" customHeight="1" x14ac:dyDescent="0.3">
      <c r="B549" s="103"/>
      <c r="C549" s="208" t="s">
        <v>1047</v>
      </c>
      <c r="D549" s="208" t="s">
        <v>380</v>
      </c>
      <c r="E549" s="202" t="s">
        <v>1048</v>
      </c>
      <c r="F549" s="203" t="s">
        <v>1049</v>
      </c>
      <c r="G549" s="201" t="s">
        <v>362</v>
      </c>
      <c r="H549" s="204">
        <v>0.192</v>
      </c>
      <c r="I549" s="218"/>
      <c r="J549" s="205">
        <f>ROUND($I$549*$H$549,2)</f>
        <v>0</v>
      </c>
      <c r="K549" s="203" t="s">
        <v>294</v>
      </c>
      <c r="L549" s="206"/>
      <c r="M549" s="203"/>
      <c r="N549" s="207" t="s">
        <v>42</v>
      </c>
      <c r="O549" s="180">
        <v>0</v>
      </c>
      <c r="P549" s="180">
        <f>$O$549*$H$549</f>
        <v>0</v>
      </c>
      <c r="Q549" s="180">
        <v>1</v>
      </c>
      <c r="R549" s="180">
        <f>$Q$549*$H$549</f>
        <v>0.192</v>
      </c>
      <c r="S549" s="180">
        <v>0</v>
      </c>
      <c r="T549" s="181">
        <f>$S$549*$H$549</f>
        <v>0</v>
      </c>
      <c r="AR549" s="99" t="s">
        <v>414</v>
      </c>
      <c r="AT549" s="99" t="s">
        <v>380</v>
      </c>
      <c r="AU549" s="99" t="s">
        <v>79</v>
      </c>
      <c r="AY549" s="102" t="s">
        <v>142</v>
      </c>
      <c r="BE549" s="169">
        <f>IF($N$549="základní",$J$549,0)</f>
        <v>0</v>
      </c>
      <c r="BF549" s="169">
        <f>IF($N$549="snížená",$J$549,0)</f>
        <v>0</v>
      </c>
      <c r="BG549" s="169">
        <f>IF($N$549="zákl. přenesená",$J$549,0)</f>
        <v>0</v>
      </c>
      <c r="BH549" s="169">
        <f>IF($N$549="sníž. přenesená",$J$549,0)</f>
        <v>0</v>
      </c>
      <c r="BI549" s="169">
        <f>IF($N$549="nulová",$J$549,0)</f>
        <v>0</v>
      </c>
      <c r="BJ549" s="99" t="s">
        <v>77</v>
      </c>
      <c r="BK549" s="169">
        <f>ROUND($I$549*$H$549,2)</f>
        <v>0</v>
      </c>
      <c r="BL549" s="99" t="s">
        <v>226</v>
      </c>
      <c r="BM549" s="99" t="s">
        <v>1050</v>
      </c>
    </row>
    <row r="550" spans="2:65" s="102" customFormat="1" ht="30.75" customHeight="1" x14ac:dyDescent="0.3">
      <c r="B550" s="103"/>
      <c r="D550" s="183" t="s">
        <v>151</v>
      </c>
      <c r="F550" s="209" t="s">
        <v>1051</v>
      </c>
      <c r="L550" s="103"/>
      <c r="M550" s="210"/>
      <c r="T550" s="211"/>
      <c r="AT550" s="102" t="s">
        <v>151</v>
      </c>
      <c r="AU550" s="102" t="s">
        <v>79</v>
      </c>
    </row>
    <row r="551" spans="2:65" s="102" customFormat="1" ht="15.75" customHeight="1" x14ac:dyDescent="0.3">
      <c r="B551" s="188"/>
      <c r="D551" s="189" t="s">
        <v>156</v>
      </c>
      <c r="F551" s="191" t="s">
        <v>1052</v>
      </c>
      <c r="H551" s="192">
        <v>0.192</v>
      </c>
      <c r="L551" s="188"/>
      <c r="M551" s="193"/>
      <c r="T551" s="194"/>
      <c r="AT551" s="190" t="s">
        <v>156</v>
      </c>
      <c r="AU551" s="190" t="s">
        <v>79</v>
      </c>
      <c r="AV551" s="190" t="s">
        <v>79</v>
      </c>
      <c r="AW551" s="190" t="s">
        <v>71</v>
      </c>
      <c r="AX551" s="190" t="s">
        <v>77</v>
      </c>
      <c r="AY551" s="190" t="s">
        <v>142</v>
      </c>
    </row>
    <row r="552" spans="2:65" s="102" customFormat="1" ht="15.75" customHeight="1" x14ac:dyDescent="0.3">
      <c r="B552" s="103"/>
      <c r="C552" s="159" t="s">
        <v>1053</v>
      </c>
      <c r="D552" s="159" t="s">
        <v>145</v>
      </c>
      <c r="E552" s="160" t="s">
        <v>1054</v>
      </c>
      <c r="F552" s="161" t="s">
        <v>1055</v>
      </c>
      <c r="G552" s="162" t="s">
        <v>293</v>
      </c>
      <c r="H552" s="163">
        <v>216.44800000000001</v>
      </c>
      <c r="I552" s="171"/>
      <c r="J552" s="164">
        <f>ROUND($I$552*$H$552,2)</f>
        <v>0</v>
      </c>
      <c r="K552" s="161" t="s">
        <v>294</v>
      </c>
      <c r="L552" s="103"/>
      <c r="M552" s="165"/>
      <c r="N552" s="179" t="s">
        <v>42</v>
      </c>
      <c r="O552" s="180">
        <v>5.3999999999999999E-2</v>
      </c>
      <c r="P552" s="180">
        <f>$O$552*$H$552</f>
        <v>11.688192000000001</v>
      </c>
      <c r="Q552" s="180">
        <v>0</v>
      </c>
      <c r="R552" s="180">
        <f>$Q$552*$H$552</f>
        <v>0</v>
      </c>
      <c r="S552" s="180">
        <v>0</v>
      </c>
      <c r="T552" s="181">
        <f>$S$552*$H$552</f>
        <v>0</v>
      </c>
      <c r="AR552" s="99" t="s">
        <v>226</v>
      </c>
      <c r="AT552" s="99" t="s">
        <v>145</v>
      </c>
      <c r="AU552" s="99" t="s">
        <v>79</v>
      </c>
      <c r="AY552" s="102" t="s">
        <v>142</v>
      </c>
      <c r="BE552" s="169">
        <f>IF($N$552="základní",$J$552,0)</f>
        <v>0</v>
      </c>
      <c r="BF552" s="169">
        <f>IF($N$552="snížená",$J$552,0)</f>
        <v>0</v>
      </c>
      <c r="BG552" s="169">
        <f>IF($N$552="zákl. přenesená",$J$552,0)</f>
        <v>0</v>
      </c>
      <c r="BH552" s="169">
        <f>IF($N$552="sníž. přenesená",$J$552,0)</f>
        <v>0</v>
      </c>
      <c r="BI552" s="169">
        <f>IF($N$552="nulová",$J$552,0)</f>
        <v>0</v>
      </c>
      <c r="BJ552" s="99" t="s">
        <v>77</v>
      </c>
      <c r="BK552" s="169">
        <f>ROUND($I$552*$H$552,2)</f>
        <v>0</v>
      </c>
      <c r="BL552" s="99" t="s">
        <v>226</v>
      </c>
      <c r="BM552" s="99" t="s">
        <v>1056</v>
      </c>
    </row>
    <row r="553" spans="2:65" s="102" customFormat="1" ht="15.75" customHeight="1" x14ac:dyDescent="0.3">
      <c r="B553" s="182"/>
      <c r="D553" s="183" t="s">
        <v>156</v>
      </c>
      <c r="E553" s="184"/>
      <c r="F553" s="184" t="s">
        <v>311</v>
      </c>
      <c r="H553" s="185"/>
      <c r="L553" s="182"/>
      <c r="M553" s="186"/>
      <c r="T553" s="187"/>
      <c r="AT553" s="185" t="s">
        <v>156</v>
      </c>
      <c r="AU553" s="185" t="s">
        <v>79</v>
      </c>
      <c r="AV553" s="185" t="s">
        <v>77</v>
      </c>
      <c r="AW553" s="185" t="s">
        <v>121</v>
      </c>
      <c r="AX553" s="185" t="s">
        <v>71</v>
      </c>
      <c r="AY553" s="185" t="s">
        <v>142</v>
      </c>
    </row>
    <row r="554" spans="2:65" s="102" customFormat="1" ht="15.75" customHeight="1" x14ac:dyDescent="0.3">
      <c r="B554" s="188"/>
      <c r="D554" s="189" t="s">
        <v>156</v>
      </c>
      <c r="E554" s="190"/>
      <c r="F554" s="191" t="s">
        <v>1057</v>
      </c>
      <c r="H554" s="192">
        <v>216.44800000000001</v>
      </c>
      <c r="L554" s="188"/>
      <c r="M554" s="193"/>
      <c r="T554" s="194"/>
      <c r="AT554" s="190" t="s">
        <v>156</v>
      </c>
      <c r="AU554" s="190" t="s">
        <v>79</v>
      </c>
      <c r="AV554" s="190" t="s">
        <v>79</v>
      </c>
      <c r="AW554" s="190" t="s">
        <v>121</v>
      </c>
      <c r="AX554" s="190" t="s">
        <v>71</v>
      </c>
      <c r="AY554" s="190" t="s">
        <v>142</v>
      </c>
    </row>
    <row r="555" spans="2:65" s="102" customFormat="1" ht="15.75" customHeight="1" x14ac:dyDescent="0.3">
      <c r="B555" s="195"/>
      <c r="D555" s="189" t="s">
        <v>156</v>
      </c>
      <c r="E555" s="196"/>
      <c r="F555" s="197" t="s">
        <v>167</v>
      </c>
      <c r="H555" s="198">
        <v>216.44800000000001</v>
      </c>
      <c r="L555" s="195"/>
      <c r="M555" s="199"/>
      <c r="T555" s="200"/>
      <c r="AT555" s="196" t="s">
        <v>156</v>
      </c>
      <c r="AU555" s="196" t="s">
        <v>79</v>
      </c>
      <c r="AV555" s="196" t="s">
        <v>149</v>
      </c>
      <c r="AW555" s="196" t="s">
        <v>121</v>
      </c>
      <c r="AX555" s="196" t="s">
        <v>77</v>
      </c>
      <c r="AY555" s="196" t="s">
        <v>142</v>
      </c>
    </row>
    <row r="556" spans="2:65" s="102" customFormat="1" ht="15.75" customHeight="1" x14ac:dyDescent="0.3">
      <c r="B556" s="103"/>
      <c r="C556" s="208" t="s">
        <v>1058</v>
      </c>
      <c r="D556" s="208" t="s">
        <v>380</v>
      </c>
      <c r="E556" s="202" t="s">
        <v>1048</v>
      </c>
      <c r="F556" s="203" t="s">
        <v>1049</v>
      </c>
      <c r="G556" s="201" t="s">
        <v>362</v>
      </c>
      <c r="H556" s="204">
        <v>7.5999999999999998E-2</v>
      </c>
      <c r="I556" s="218"/>
      <c r="J556" s="205">
        <f>ROUND($I$556*$H$556,2)</f>
        <v>0</v>
      </c>
      <c r="K556" s="203" t="s">
        <v>294</v>
      </c>
      <c r="L556" s="206"/>
      <c r="M556" s="203"/>
      <c r="N556" s="207" t="s">
        <v>42</v>
      </c>
      <c r="O556" s="180">
        <v>0</v>
      </c>
      <c r="P556" s="180">
        <f>$O$556*$H$556</f>
        <v>0</v>
      </c>
      <c r="Q556" s="180">
        <v>1</v>
      </c>
      <c r="R556" s="180">
        <f>$Q$556*$H$556</f>
        <v>7.5999999999999998E-2</v>
      </c>
      <c r="S556" s="180">
        <v>0</v>
      </c>
      <c r="T556" s="181">
        <f>$S$556*$H$556</f>
        <v>0</v>
      </c>
      <c r="AR556" s="99" t="s">
        <v>414</v>
      </c>
      <c r="AT556" s="99" t="s">
        <v>380</v>
      </c>
      <c r="AU556" s="99" t="s">
        <v>79</v>
      </c>
      <c r="AY556" s="102" t="s">
        <v>142</v>
      </c>
      <c r="BE556" s="169">
        <f>IF($N$556="základní",$J$556,0)</f>
        <v>0</v>
      </c>
      <c r="BF556" s="169">
        <f>IF($N$556="snížená",$J$556,0)</f>
        <v>0</v>
      </c>
      <c r="BG556" s="169">
        <f>IF($N$556="zákl. přenesená",$J$556,0)</f>
        <v>0</v>
      </c>
      <c r="BH556" s="169">
        <f>IF($N$556="sníž. přenesená",$J$556,0)</f>
        <v>0</v>
      </c>
      <c r="BI556" s="169">
        <f>IF($N$556="nulová",$J$556,0)</f>
        <v>0</v>
      </c>
      <c r="BJ556" s="99" t="s">
        <v>77</v>
      </c>
      <c r="BK556" s="169">
        <f>ROUND($I$556*$H$556,2)</f>
        <v>0</v>
      </c>
      <c r="BL556" s="99" t="s">
        <v>226</v>
      </c>
      <c r="BM556" s="99" t="s">
        <v>1059</v>
      </c>
    </row>
    <row r="557" spans="2:65" s="102" customFormat="1" ht="30.75" customHeight="1" x14ac:dyDescent="0.3">
      <c r="B557" s="103"/>
      <c r="D557" s="183" t="s">
        <v>151</v>
      </c>
      <c r="F557" s="209" t="s">
        <v>1051</v>
      </c>
      <c r="L557" s="103"/>
      <c r="M557" s="210"/>
      <c r="T557" s="211"/>
      <c r="AT557" s="102" t="s">
        <v>151</v>
      </c>
      <c r="AU557" s="102" t="s">
        <v>79</v>
      </c>
    </row>
    <row r="558" spans="2:65" s="102" customFormat="1" ht="15.75" customHeight="1" x14ac:dyDescent="0.3">
      <c r="B558" s="188"/>
      <c r="D558" s="189" t="s">
        <v>156</v>
      </c>
      <c r="F558" s="191" t="s">
        <v>1060</v>
      </c>
      <c r="H558" s="192">
        <v>7.5999999999999998E-2</v>
      </c>
      <c r="L558" s="188"/>
      <c r="M558" s="193"/>
      <c r="T558" s="194"/>
      <c r="AT558" s="190" t="s">
        <v>156</v>
      </c>
      <c r="AU558" s="190" t="s">
        <v>79</v>
      </c>
      <c r="AV558" s="190" t="s">
        <v>79</v>
      </c>
      <c r="AW558" s="190" t="s">
        <v>71</v>
      </c>
      <c r="AX558" s="190" t="s">
        <v>77</v>
      </c>
      <c r="AY558" s="190" t="s">
        <v>142</v>
      </c>
    </row>
    <row r="559" spans="2:65" s="102" customFormat="1" ht="15.75" customHeight="1" x14ac:dyDescent="0.3">
      <c r="B559" s="103"/>
      <c r="C559" s="159" t="s">
        <v>1061</v>
      </c>
      <c r="D559" s="159" t="s">
        <v>145</v>
      </c>
      <c r="E559" s="160" t="s">
        <v>1062</v>
      </c>
      <c r="F559" s="161" t="s">
        <v>1063</v>
      </c>
      <c r="G559" s="162" t="s">
        <v>293</v>
      </c>
      <c r="H559" s="163">
        <v>641.27</v>
      </c>
      <c r="I559" s="171"/>
      <c r="J559" s="164">
        <f>ROUND($I$559*$H$559,2)</f>
        <v>0</v>
      </c>
      <c r="K559" s="161" t="s">
        <v>294</v>
      </c>
      <c r="L559" s="103"/>
      <c r="M559" s="165"/>
      <c r="N559" s="179" t="s">
        <v>42</v>
      </c>
      <c r="O559" s="180">
        <v>3.5000000000000003E-2</v>
      </c>
      <c r="P559" s="180">
        <f>$O$559*$H$559</f>
        <v>22.44445</v>
      </c>
      <c r="Q559" s="180">
        <v>0</v>
      </c>
      <c r="R559" s="180">
        <f>$Q$559*$H$559</f>
        <v>0</v>
      </c>
      <c r="S559" s="180">
        <v>4.0000000000000001E-3</v>
      </c>
      <c r="T559" s="181">
        <f>$S$559*$H$559</f>
        <v>2.56508</v>
      </c>
      <c r="AR559" s="99" t="s">
        <v>226</v>
      </c>
      <c r="AT559" s="99" t="s">
        <v>145</v>
      </c>
      <c r="AU559" s="99" t="s">
        <v>79</v>
      </c>
      <c r="AY559" s="102" t="s">
        <v>142</v>
      </c>
      <c r="BE559" s="169">
        <f>IF($N$559="základní",$J$559,0)</f>
        <v>0</v>
      </c>
      <c r="BF559" s="169">
        <f>IF($N$559="snížená",$J$559,0)</f>
        <v>0</v>
      </c>
      <c r="BG559" s="169">
        <f>IF($N$559="zákl. přenesená",$J$559,0)</f>
        <v>0</v>
      </c>
      <c r="BH559" s="169">
        <f>IF($N$559="sníž. přenesená",$J$559,0)</f>
        <v>0</v>
      </c>
      <c r="BI559" s="169">
        <f>IF($N$559="nulová",$J$559,0)</f>
        <v>0</v>
      </c>
      <c r="BJ559" s="99" t="s">
        <v>77</v>
      </c>
      <c r="BK559" s="169">
        <f>ROUND($I$559*$H$559,2)</f>
        <v>0</v>
      </c>
      <c r="BL559" s="99" t="s">
        <v>226</v>
      </c>
      <c r="BM559" s="99" t="s">
        <v>1064</v>
      </c>
    </row>
    <row r="560" spans="2:65" s="102" customFormat="1" ht="15.75" customHeight="1" x14ac:dyDescent="0.3">
      <c r="B560" s="103"/>
      <c r="C560" s="162" t="s">
        <v>1065</v>
      </c>
      <c r="D560" s="162" t="s">
        <v>145</v>
      </c>
      <c r="E560" s="160" t="s">
        <v>1066</v>
      </c>
      <c r="F560" s="161" t="s">
        <v>1067</v>
      </c>
      <c r="G560" s="162" t="s">
        <v>293</v>
      </c>
      <c r="H560" s="163">
        <v>216.44800000000001</v>
      </c>
      <c r="I560" s="171"/>
      <c r="J560" s="164">
        <f>ROUND($I$560*$H$560,2)</f>
        <v>0</v>
      </c>
      <c r="K560" s="161" t="s">
        <v>294</v>
      </c>
      <c r="L560" s="103"/>
      <c r="M560" s="165"/>
      <c r="N560" s="179" t="s">
        <v>42</v>
      </c>
      <c r="O560" s="180">
        <v>6.0999999999999999E-2</v>
      </c>
      <c r="P560" s="180">
        <f>$O$560*$H$560</f>
        <v>13.203328000000001</v>
      </c>
      <c r="Q560" s="180">
        <v>0</v>
      </c>
      <c r="R560" s="180">
        <f>$Q$560*$H$560</f>
        <v>0</v>
      </c>
      <c r="S560" s="180">
        <v>0</v>
      </c>
      <c r="T560" s="181">
        <f>$S$560*$H$560</f>
        <v>0</v>
      </c>
      <c r="AR560" s="99" t="s">
        <v>226</v>
      </c>
      <c r="AT560" s="99" t="s">
        <v>145</v>
      </c>
      <c r="AU560" s="99" t="s">
        <v>79</v>
      </c>
      <c r="AY560" s="99" t="s">
        <v>142</v>
      </c>
      <c r="BE560" s="169">
        <f>IF($N$560="základní",$J$560,0)</f>
        <v>0</v>
      </c>
      <c r="BF560" s="169">
        <f>IF($N$560="snížená",$J$560,0)</f>
        <v>0</v>
      </c>
      <c r="BG560" s="169">
        <f>IF($N$560="zákl. přenesená",$J$560,0)</f>
        <v>0</v>
      </c>
      <c r="BH560" s="169">
        <f>IF($N$560="sníž. přenesená",$J$560,0)</f>
        <v>0</v>
      </c>
      <c r="BI560" s="169">
        <f>IF($N$560="nulová",$J$560,0)</f>
        <v>0</v>
      </c>
      <c r="BJ560" s="99" t="s">
        <v>77</v>
      </c>
      <c r="BK560" s="169">
        <f>ROUND($I$560*$H$560,2)</f>
        <v>0</v>
      </c>
      <c r="BL560" s="99" t="s">
        <v>226</v>
      </c>
      <c r="BM560" s="99" t="s">
        <v>1068</v>
      </c>
    </row>
    <row r="561" spans="2:65" s="102" customFormat="1" ht="15.75" customHeight="1" x14ac:dyDescent="0.3">
      <c r="B561" s="103"/>
      <c r="C561" s="201" t="s">
        <v>1069</v>
      </c>
      <c r="D561" s="201" t="s">
        <v>380</v>
      </c>
      <c r="E561" s="202" t="s">
        <v>1070</v>
      </c>
      <c r="F561" s="203" t="s">
        <v>1071</v>
      </c>
      <c r="G561" s="201" t="s">
        <v>293</v>
      </c>
      <c r="H561" s="204">
        <v>259.738</v>
      </c>
      <c r="I561" s="218"/>
      <c r="J561" s="205">
        <f>ROUND($I$561*$H$561,2)</f>
        <v>0</v>
      </c>
      <c r="K561" s="203" t="s">
        <v>294</v>
      </c>
      <c r="L561" s="206"/>
      <c r="M561" s="203"/>
      <c r="N561" s="207" t="s">
        <v>42</v>
      </c>
      <c r="O561" s="180">
        <v>0</v>
      </c>
      <c r="P561" s="180">
        <f>$O$561*$H$561</f>
        <v>0</v>
      </c>
      <c r="Q561" s="180">
        <v>2.9999999999999997E-4</v>
      </c>
      <c r="R561" s="180">
        <f>$Q$561*$H$561</f>
        <v>7.7921399999999988E-2</v>
      </c>
      <c r="S561" s="180">
        <v>0</v>
      </c>
      <c r="T561" s="181">
        <f>$S$561*$H$561</f>
        <v>0</v>
      </c>
      <c r="AR561" s="99" t="s">
        <v>414</v>
      </c>
      <c r="AT561" s="99" t="s">
        <v>380</v>
      </c>
      <c r="AU561" s="99" t="s">
        <v>79</v>
      </c>
      <c r="AY561" s="99" t="s">
        <v>142</v>
      </c>
      <c r="BE561" s="169">
        <f>IF($N$561="základní",$J$561,0)</f>
        <v>0</v>
      </c>
      <c r="BF561" s="169">
        <f>IF($N$561="snížená",$J$561,0)</f>
        <v>0</v>
      </c>
      <c r="BG561" s="169">
        <f>IF($N$561="zákl. přenesená",$J$561,0)</f>
        <v>0</v>
      </c>
      <c r="BH561" s="169">
        <f>IF($N$561="sníž. přenesená",$J$561,0)</f>
        <v>0</v>
      </c>
      <c r="BI561" s="169">
        <f>IF($N$561="nulová",$J$561,0)</f>
        <v>0</v>
      </c>
      <c r="BJ561" s="99" t="s">
        <v>77</v>
      </c>
      <c r="BK561" s="169">
        <f>ROUND($I$561*$H$561,2)</f>
        <v>0</v>
      </c>
      <c r="BL561" s="99" t="s">
        <v>226</v>
      </c>
      <c r="BM561" s="99" t="s">
        <v>1072</v>
      </c>
    </row>
    <row r="562" spans="2:65" s="102" customFormat="1" ht="15.75" customHeight="1" x14ac:dyDescent="0.3">
      <c r="B562" s="188"/>
      <c r="D562" s="189" t="s">
        <v>156</v>
      </c>
      <c r="F562" s="191" t="s">
        <v>1073</v>
      </c>
      <c r="H562" s="192">
        <v>259.738</v>
      </c>
      <c r="L562" s="188"/>
      <c r="M562" s="193"/>
      <c r="T562" s="194"/>
      <c r="AT562" s="190" t="s">
        <v>156</v>
      </c>
      <c r="AU562" s="190" t="s">
        <v>79</v>
      </c>
      <c r="AV562" s="190" t="s">
        <v>79</v>
      </c>
      <c r="AW562" s="190" t="s">
        <v>71</v>
      </c>
      <c r="AX562" s="190" t="s">
        <v>77</v>
      </c>
      <c r="AY562" s="190" t="s">
        <v>142</v>
      </c>
    </row>
    <row r="563" spans="2:65" s="102" customFormat="1" ht="15.75" customHeight="1" x14ac:dyDescent="0.3">
      <c r="B563" s="103"/>
      <c r="C563" s="159" t="s">
        <v>1074</v>
      </c>
      <c r="D563" s="159" t="s">
        <v>145</v>
      </c>
      <c r="E563" s="160" t="s">
        <v>1075</v>
      </c>
      <c r="F563" s="161" t="s">
        <v>1076</v>
      </c>
      <c r="G563" s="162" t="s">
        <v>293</v>
      </c>
      <c r="H563" s="163">
        <v>641.27</v>
      </c>
      <c r="I563" s="171"/>
      <c r="J563" s="164">
        <f>ROUND($I$563*$H$563,2)</f>
        <v>0</v>
      </c>
      <c r="K563" s="161" t="s">
        <v>294</v>
      </c>
      <c r="L563" s="103"/>
      <c r="M563" s="165"/>
      <c r="N563" s="179" t="s">
        <v>42</v>
      </c>
      <c r="O563" s="180">
        <v>0.222</v>
      </c>
      <c r="P563" s="180">
        <f>$O$563*$H$563</f>
        <v>142.36194</v>
      </c>
      <c r="Q563" s="180">
        <v>4.0000000000000002E-4</v>
      </c>
      <c r="R563" s="180">
        <f>$Q$563*$H$563</f>
        <v>0.25650800000000001</v>
      </c>
      <c r="S563" s="180">
        <v>0</v>
      </c>
      <c r="T563" s="181">
        <f>$S$563*$H$563</f>
        <v>0</v>
      </c>
      <c r="AR563" s="99" t="s">
        <v>226</v>
      </c>
      <c r="AT563" s="99" t="s">
        <v>145</v>
      </c>
      <c r="AU563" s="99" t="s">
        <v>79</v>
      </c>
      <c r="AY563" s="102" t="s">
        <v>142</v>
      </c>
      <c r="BE563" s="169">
        <f>IF($N$563="základní",$J$563,0)</f>
        <v>0</v>
      </c>
      <c r="BF563" s="169">
        <f>IF($N$563="snížená",$J$563,0)</f>
        <v>0</v>
      </c>
      <c r="BG563" s="169">
        <f>IF($N$563="zákl. přenesená",$J$563,0)</f>
        <v>0</v>
      </c>
      <c r="BH563" s="169">
        <f>IF($N$563="sníž. přenesená",$J$563,0)</f>
        <v>0</v>
      </c>
      <c r="BI563" s="169">
        <f>IF($N$563="nulová",$J$563,0)</f>
        <v>0</v>
      </c>
      <c r="BJ563" s="99" t="s">
        <v>77</v>
      </c>
      <c r="BK563" s="169">
        <f>ROUND($I$563*$H$563,2)</f>
        <v>0</v>
      </c>
      <c r="BL563" s="99" t="s">
        <v>226</v>
      </c>
      <c r="BM563" s="99" t="s">
        <v>1077</v>
      </c>
    </row>
    <row r="564" spans="2:65" s="102" customFormat="1" ht="15.75" customHeight="1" x14ac:dyDescent="0.3">
      <c r="B564" s="103"/>
      <c r="C564" s="201" t="s">
        <v>1078</v>
      </c>
      <c r="D564" s="201" t="s">
        <v>380</v>
      </c>
      <c r="E564" s="202" t="s">
        <v>1079</v>
      </c>
      <c r="F564" s="203" t="s">
        <v>1080</v>
      </c>
      <c r="G564" s="201" t="s">
        <v>293</v>
      </c>
      <c r="H564" s="204">
        <v>737.46100000000001</v>
      </c>
      <c r="I564" s="218"/>
      <c r="J564" s="205">
        <f>ROUND($I$564*$H$564,2)</f>
        <v>0</v>
      </c>
      <c r="K564" s="203"/>
      <c r="L564" s="206"/>
      <c r="M564" s="203"/>
      <c r="N564" s="207" t="s">
        <v>42</v>
      </c>
      <c r="O564" s="180">
        <v>0</v>
      </c>
      <c r="P564" s="180">
        <f>$O$564*$H$564</f>
        <v>0</v>
      </c>
      <c r="Q564" s="180">
        <v>4.8999999999999998E-3</v>
      </c>
      <c r="R564" s="180">
        <f>$Q$564*$H$564</f>
        <v>3.6135589000000001</v>
      </c>
      <c r="S564" s="180">
        <v>0</v>
      </c>
      <c r="T564" s="181">
        <f>$S$564*$H$564</f>
        <v>0</v>
      </c>
      <c r="AR564" s="99" t="s">
        <v>414</v>
      </c>
      <c r="AT564" s="99" t="s">
        <v>380</v>
      </c>
      <c r="AU564" s="99" t="s">
        <v>79</v>
      </c>
      <c r="AY564" s="99" t="s">
        <v>142</v>
      </c>
      <c r="BE564" s="169">
        <f>IF($N$564="základní",$J$564,0)</f>
        <v>0</v>
      </c>
      <c r="BF564" s="169">
        <f>IF($N$564="snížená",$J$564,0)</f>
        <v>0</v>
      </c>
      <c r="BG564" s="169">
        <f>IF($N$564="zákl. přenesená",$J$564,0)</f>
        <v>0</v>
      </c>
      <c r="BH564" s="169">
        <f>IF($N$564="sníž. přenesená",$J$564,0)</f>
        <v>0</v>
      </c>
      <c r="BI564" s="169">
        <f>IF($N$564="nulová",$J$564,0)</f>
        <v>0</v>
      </c>
      <c r="BJ564" s="99" t="s">
        <v>77</v>
      </c>
      <c r="BK564" s="169">
        <f>ROUND($I$564*$H$564,2)</f>
        <v>0</v>
      </c>
      <c r="BL564" s="99" t="s">
        <v>226</v>
      </c>
      <c r="BM564" s="99" t="s">
        <v>1081</v>
      </c>
    </row>
    <row r="565" spans="2:65" s="102" customFormat="1" ht="15.75" customHeight="1" x14ac:dyDescent="0.3">
      <c r="B565" s="188"/>
      <c r="D565" s="189" t="s">
        <v>156</v>
      </c>
      <c r="F565" s="191" t="s">
        <v>1082</v>
      </c>
      <c r="H565" s="192">
        <v>737.46100000000001</v>
      </c>
      <c r="L565" s="188"/>
      <c r="M565" s="193"/>
      <c r="T565" s="194"/>
      <c r="AT565" s="190" t="s">
        <v>156</v>
      </c>
      <c r="AU565" s="190" t="s">
        <v>79</v>
      </c>
      <c r="AV565" s="190" t="s">
        <v>79</v>
      </c>
      <c r="AW565" s="190" t="s">
        <v>71</v>
      </c>
      <c r="AX565" s="190" t="s">
        <v>77</v>
      </c>
      <c r="AY565" s="190" t="s">
        <v>142</v>
      </c>
    </row>
    <row r="566" spans="2:65" s="102" customFormat="1" ht="15.75" customHeight="1" x14ac:dyDescent="0.3">
      <c r="B566" s="103"/>
      <c r="C566" s="159" t="s">
        <v>1083</v>
      </c>
      <c r="D566" s="159" t="s">
        <v>145</v>
      </c>
      <c r="E566" s="160" t="s">
        <v>1084</v>
      </c>
      <c r="F566" s="161" t="s">
        <v>1085</v>
      </c>
      <c r="G566" s="162" t="s">
        <v>293</v>
      </c>
      <c r="H566" s="163">
        <v>216.44800000000001</v>
      </c>
      <c r="I566" s="171"/>
      <c r="J566" s="164">
        <f>ROUND($I$566*$H$566,2)</f>
        <v>0</v>
      </c>
      <c r="K566" s="161" t="s">
        <v>294</v>
      </c>
      <c r="L566" s="103"/>
      <c r="M566" s="165"/>
      <c r="N566" s="179" t="s">
        <v>42</v>
      </c>
      <c r="O566" s="180">
        <v>0.26</v>
      </c>
      <c r="P566" s="180">
        <f>$O$566*$H$566</f>
        <v>56.276480000000006</v>
      </c>
      <c r="Q566" s="180">
        <v>4.0000000000000002E-4</v>
      </c>
      <c r="R566" s="180">
        <f>$Q$566*$H$566</f>
        <v>8.6579200000000009E-2</v>
      </c>
      <c r="S566" s="180">
        <v>0</v>
      </c>
      <c r="T566" s="181">
        <f>$S$566*$H$566</f>
        <v>0</v>
      </c>
      <c r="AR566" s="99" t="s">
        <v>226</v>
      </c>
      <c r="AT566" s="99" t="s">
        <v>145</v>
      </c>
      <c r="AU566" s="99" t="s">
        <v>79</v>
      </c>
      <c r="AY566" s="102" t="s">
        <v>142</v>
      </c>
      <c r="BE566" s="169">
        <f>IF($N$566="základní",$J$566,0)</f>
        <v>0</v>
      </c>
      <c r="BF566" s="169">
        <f>IF($N$566="snížená",$J$566,0)</f>
        <v>0</v>
      </c>
      <c r="BG566" s="169">
        <f>IF($N$566="zákl. přenesená",$J$566,0)</f>
        <v>0</v>
      </c>
      <c r="BH566" s="169">
        <f>IF($N$566="sníž. přenesená",$J$566,0)</f>
        <v>0</v>
      </c>
      <c r="BI566" s="169">
        <f>IF($N$566="nulová",$J$566,0)</f>
        <v>0</v>
      </c>
      <c r="BJ566" s="99" t="s">
        <v>77</v>
      </c>
      <c r="BK566" s="169">
        <f>ROUND($I$566*$H$566,2)</f>
        <v>0</v>
      </c>
      <c r="BL566" s="99" t="s">
        <v>226</v>
      </c>
      <c r="BM566" s="99" t="s">
        <v>1086</v>
      </c>
    </row>
    <row r="567" spans="2:65" s="102" customFormat="1" ht="15.75" customHeight="1" x14ac:dyDescent="0.3">
      <c r="B567" s="103"/>
      <c r="C567" s="201" t="s">
        <v>1087</v>
      </c>
      <c r="D567" s="201" t="s">
        <v>380</v>
      </c>
      <c r="E567" s="202" t="s">
        <v>1079</v>
      </c>
      <c r="F567" s="203" t="s">
        <v>1080</v>
      </c>
      <c r="G567" s="201" t="s">
        <v>293</v>
      </c>
      <c r="H567" s="204">
        <v>259.738</v>
      </c>
      <c r="I567" s="218"/>
      <c r="J567" s="205">
        <f>ROUND($I$567*$H$567,2)</f>
        <v>0</v>
      </c>
      <c r="K567" s="203"/>
      <c r="L567" s="206"/>
      <c r="M567" s="203"/>
      <c r="N567" s="207" t="s">
        <v>42</v>
      </c>
      <c r="O567" s="180">
        <v>0</v>
      </c>
      <c r="P567" s="180">
        <f>$O$567*$H$567</f>
        <v>0</v>
      </c>
      <c r="Q567" s="180">
        <v>4.8999999999999998E-3</v>
      </c>
      <c r="R567" s="180">
        <f>$Q$567*$H$567</f>
        <v>1.2727161999999999</v>
      </c>
      <c r="S567" s="180">
        <v>0</v>
      </c>
      <c r="T567" s="181">
        <f>$S$567*$H$567</f>
        <v>0</v>
      </c>
      <c r="AR567" s="99" t="s">
        <v>414</v>
      </c>
      <c r="AT567" s="99" t="s">
        <v>380</v>
      </c>
      <c r="AU567" s="99" t="s">
        <v>79</v>
      </c>
      <c r="AY567" s="99" t="s">
        <v>142</v>
      </c>
      <c r="BE567" s="169">
        <f>IF($N$567="základní",$J$567,0)</f>
        <v>0</v>
      </c>
      <c r="BF567" s="169">
        <f>IF($N$567="snížená",$J$567,0)</f>
        <v>0</v>
      </c>
      <c r="BG567" s="169">
        <f>IF($N$567="zákl. přenesená",$J$567,0)</f>
        <v>0</v>
      </c>
      <c r="BH567" s="169">
        <f>IF($N$567="sníž. přenesená",$J$567,0)</f>
        <v>0</v>
      </c>
      <c r="BI567" s="169">
        <f>IF($N$567="nulová",$J$567,0)</f>
        <v>0</v>
      </c>
      <c r="BJ567" s="99" t="s">
        <v>77</v>
      </c>
      <c r="BK567" s="169">
        <f>ROUND($I$567*$H$567,2)</f>
        <v>0</v>
      </c>
      <c r="BL567" s="99" t="s">
        <v>226</v>
      </c>
      <c r="BM567" s="99" t="s">
        <v>1088</v>
      </c>
    </row>
    <row r="568" spans="2:65" s="102" customFormat="1" ht="15.75" customHeight="1" x14ac:dyDescent="0.3">
      <c r="B568" s="188"/>
      <c r="D568" s="189" t="s">
        <v>156</v>
      </c>
      <c r="F568" s="191" t="s">
        <v>1073</v>
      </c>
      <c r="H568" s="192">
        <v>259.738</v>
      </c>
      <c r="L568" s="188"/>
      <c r="M568" s="193"/>
      <c r="T568" s="194"/>
      <c r="AT568" s="190" t="s">
        <v>156</v>
      </c>
      <c r="AU568" s="190" t="s">
        <v>79</v>
      </c>
      <c r="AV568" s="190" t="s">
        <v>79</v>
      </c>
      <c r="AW568" s="190" t="s">
        <v>71</v>
      </c>
      <c r="AX568" s="190" t="s">
        <v>77</v>
      </c>
      <c r="AY568" s="190" t="s">
        <v>142</v>
      </c>
    </row>
    <row r="569" spans="2:65" s="102" customFormat="1" ht="15.75" customHeight="1" x14ac:dyDescent="0.3">
      <c r="B569" s="103"/>
      <c r="C569" s="159" t="s">
        <v>1089</v>
      </c>
      <c r="D569" s="159" t="s">
        <v>145</v>
      </c>
      <c r="E569" s="160" t="s">
        <v>1090</v>
      </c>
      <c r="F569" s="161" t="s">
        <v>1091</v>
      </c>
      <c r="G569" s="162" t="s">
        <v>293</v>
      </c>
      <c r="H569" s="163">
        <v>171.928</v>
      </c>
      <c r="I569" s="171"/>
      <c r="J569" s="164">
        <f>ROUND($I$569*$H$569,2)</f>
        <v>0</v>
      </c>
      <c r="K569" s="161" t="s">
        <v>294</v>
      </c>
      <c r="L569" s="103"/>
      <c r="M569" s="165"/>
      <c r="N569" s="179" t="s">
        <v>42</v>
      </c>
      <c r="O569" s="180">
        <v>9.1999999999999998E-2</v>
      </c>
      <c r="P569" s="180">
        <f>$O$569*$H$569</f>
        <v>15.817375999999999</v>
      </c>
      <c r="Q569" s="180">
        <v>6.8999999999999997E-4</v>
      </c>
      <c r="R569" s="180">
        <f>$Q$569*$H$569</f>
        <v>0.11863032</v>
      </c>
      <c r="S569" s="180">
        <v>0</v>
      </c>
      <c r="T569" s="181">
        <f>$S$569*$H$569</f>
        <v>0</v>
      </c>
      <c r="AR569" s="99" t="s">
        <v>226</v>
      </c>
      <c r="AT569" s="99" t="s">
        <v>145</v>
      </c>
      <c r="AU569" s="99" t="s">
        <v>79</v>
      </c>
      <c r="AY569" s="102" t="s">
        <v>142</v>
      </c>
      <c r="BE569" s="169">
        <f>IF($N$569="základní",$J$569,0)</f>
        <v>0</v>
      </c>
      <c r="BF569" s="169">
        <f>IF($N$569="snížená",$J$569,0)</f>
        <v>0</v>
      </c>
      <c r="BG569" s="169">
        <f>IF($N$569="zákl. přenesená",$J$569,0)</f>
        <v>0</v>
      </c>
      <c r="BH569" s="169">
        <f>IF($N$569="sníž. přenesená",$J$569,0)</f>
        <v>0</v>
      </c>
      <c r="BI569" s="169">
        <f>IF($N$569="nulová",$J$569,0)</f>
        <v>0</v>
      </c>
      <c r="BJ569" s="99" t="s">
        <v>77</v>
      </c>
      <c r="BK569" s="169">
        <f>ROUND($I$569*$H$569,2)</f>
        <v>0</v>
      </c>
      <c r="BL569" s="99" t="s">
        <v>226</v>
      </c>
      <c r="BM569" s="99" t="s">
        <v>1092</v>
      </c>
    </row>
    <row r="570" spans="2:65" s="102" customFormat="1" ht="15.75" customHeight="1" x14ac:dyDescent="0.3">
      <c r="B570" s="188"/>
      <c r="D570" s="183" t="s">
        <v>156</v>
      </c>
      <c r="E570" s="191"/>
      <c r="F570" s="191" t="s">
        <v>1093</v>
      </c>
      <c r="H570" s="192">
        <v>171.928</v>
      </c>
      <c r="L570" s="188"/>
      <c r="M570" s="193"/>
      <c r="T570" s="194"/>
      <c r="AT570" s="190" t="s">
        <v>156</v>
      </c>
      <c r="AU570" s="190" t="s">
        <v>79</v>
      </c>
      <c r="AV570" s="190" t="s">
        <v>79</v>
      </c>
      <c r="AW570" s="190" t="s">
        <v>121</v>
      </c>
      <c r="AX570" s="190" t="s">
        <v>71</v>
      </c>
      <c r="AY570" s="190" t="s">
        <v>142</v>
      </c>
    </row>
    <row r="571" spans="2:65" s="102" customFormat="1" ht="15.75" customHeight="1" x14ac:dyDescent="0.3">
      <c r="B571" s="195"/>
      <c r="D571" s="189" t="s">
        <v>156</v>
      </c>
      <c r="E571" s="196"/>
      <c r="F571" s="197" t="s">
        <v>167</v>
      </c>
      <c r="H571" s="198">
        <v>171.928</v>
      </c>
      <c r="L571" s="195"/>
      <c r="M571" s="199"/>
      <c r="T571" s="200"/>
      <c r="AT571" s="196" t="s">
        <v>156</v>
      </c>
      <c r="AU571" s="196" t="s">
        <v>79</v>
      </c>
      <c r="AV571" s="196" t="s">
        <v>149</v>
      </c>
      <c r="AW571" s="196" t="s">
        <v>121</v>
      </c>
      <c r="AX571" s="196" t="s">
        <v>77</v>
      </c>
      <c r="AY571" s="196" t="s">
        <v>142</v>
      </c>
    </row>
    <row r="572" spans="2:65" s="102" customFormat="1" ht="15.75" customHeight="1" x14ac:dyDescent="0.3">
      <c r="B572" s="103"/>
      <c r="C572" s="159" t="s">
        <v>1094</v>
      </c>
      <c r="D572" s="159" t="s">
        <v>145</v>
      </c>
      <c r="E572" s="160" t="s">
        <v>1095</v>
      </c>
      <c r="F572" s="161" t="s">
        <v>1096</v>
      </c>
      <c r="G572" s="162" t="s">
        <v>433</v>
      </c>
      <c r="H572" s="163">
        <v>148.4</v>
      </c>
      <c r="I572" s="171"/>
      <c r="J572" s="164">
        <f>ROUND($I$572*$H$572,2)</f>
        <v>0</v>
      </c>
      <c r="K572" s="161" t="s">
        <v>294</v>
      </c>
      <c r="L572" s="103"/>
      <c r="M572" s="165"/>
      <c r="N572" s="179" t="s">
        <v>42</v>
      </c>
      <c r="O572" s="180">
        <v>0.05</v>
      </c>
      <c r="P572" s="180">
        <f>$O$572*$H$572</f>
        <v>7.4200000000000008</v>
      </c>
      <c r="Q572" s="180">
        <v>2.7999999999999998E-4</v>
      </c>
      <c r="R572" s="180">
        <f>$Q$572*$H$572</f>
        <v>4.1551999999999999E-2</v>
      </c>
      <c r="S572" s="180">
        <v>0</v>
      </c>
      <c r="T572" s="181">
        <f>$S$572*$H$572</f>
        <v>0</v>
      </c>
      <c r="AR572" s="99" t="s">
        <v>226</v>
      </c>
      <c r="AT572" s="99" t="s">
        <v>145</v>
      </c>
      <c r="AU572" s="99" t="s">
        <v>79</v>
      </c>
      <c r="AY572" s="102" t="s">
        <v>142</v>
      </c>
      <c r="BE572" s="169">
        <f>IF($N$572="základní",$J$572,0)</f>
        <v>0</v>
      </c>
      <c r="BF572" s="169">
        <f>IF($N$572="snížená",$J$572,0)</f>
        <v>0</v>
      </c>
      <c r="BG572" s="169">
        <f>IF($N$572="zákl. přenesená",$J$572,0)</f>
        <v>0</v>
      </c>
      <c r="BH572" s="169">
        <f>IF($N$572="sníž. přenesená",$J$572,0)</f>
        <v>0</v>
      </c>
      <c r="BI572" s="169">
        <f>IF($N$572="nulová",$J$572,0)</f>
        <v>0</v>
      </c>
      <c r="BJ572" s="99" t="s">
        <v>77</v>
      </c>
      <c r="BK572" s="169">
        <f>ROUND($I$572*$H$572,2)</f>
        <v>0</v>
      </c>
      <c r="BL572" s="99" t="s">
        <v>226</v>
      </c>
      <c r="BM572" s="99" t="s">
        <v>1097</v>
      </c>
    </row>
    <row r="573" spans="2:65" s="102" customFormat="1" ht="15.75" customHeight="1" x14ac:dyDescent="0.3">
      <c r="B573" s="103"/>
      <c r="C573" s="162" t="s">
        <v>1098</v>
      </c>
      <c r="D573" s="162" t="s">
        <v>145</v>
      </c>
      <c r="E573" s="160" t="s">
        <v>1099</v>
      </c>
      <c r="F573" s="161" t="s">
        <v>1100</v>
      </c>
      <c r="G573" s="162" t="s">
        <v>293</v>
      </c>
      <c r="H573" s="163">
        <v>194.48</v>
      </c>
      <c r="I573" s="171"/>
      <c r="J573" s="164">
        <f>ROUND($I$573*$H$573,2)</f>
        <v>0</v>
      </c>
      <c r="K573" s="161"/>
      <c r="L573" s="103"/>
      <c r="M573" s="165"/>
      <c r="N573" s="179" t="s">
        <v>42</v>
      </c>
      <c r="O573" s="180">
        <v>0.25</v>
      </c>
      <c r="P573" s="180">
        <f>$O$573*$H$573</f>
        <v>48.62</v>
      </c>
      <c r="Q573" s="180">
        <v>6.0000000000000001E-3</v>
      </c>
      <c r="R573" s="180">
        <f>$Q$573*$H$573</f>
        <v>1.1668799999999999</v>
      </c>
      <c r="S573" s="180">
        <v>0</v>
      </c>
      <c r="T573" s="181">
        <f>$S$573*$H$573</f>
        <v>0</v>
      </c>
      <c r="AR573" s="99" t="s">
        <v>226</v>
      </c>
      <c r="AT573" s="99" t="s">
        <v>145</v>
      </c>
      <c r="AU573" s="99" t="s">
        <v>79</v>
      </c>
      <c r="AY573" s="99" t="s">
        <v>142</v>
      </c>
      <c r="BE573" s="169">
        <f>IF($N$573="základní",$J$573,0)</f>
        <v>0</v>
      </c>
      <c r="BF573" s="169">
        <f>IF($N$573="snížená",$J$573,0)</f>
        <v>0</v>
      </c>
      <c r="BG573" s="169">
        <f>IF($N$573="zákl. přenesená",$J$573,0)</f>
        <v>0</v>
      </c>
      <c r="BH573" s="169">
        <f>IF($N$573="sníž. přenesená",$J$573,0)</f>
        <v>0</v>
      </c>
      <c r="BI573" s="169">
        <f>IF($N$573="nulová",$J$573,0)</f>
        <v>0</v>
      </c>
      <c r="BJ573" s="99" t="s">
        <v>77</v>
      </c>
      <c r="BK573" s="169">
        <f>ROUND($I$573*$H$573,2)</f>
        <v>0</v>
      </c>
      <c r="BL573" s="99" t="s">
        <v>226</v>
      </c>
      <c r="BM573" s="99" t="s">
        <v>1101</v>
      </c>
    </row>
    <row r="574" spans="2:65" s="102" customFormat="1" ht="30.75" customHeight="1" x14ac:dyDescent="0.3">
      <c r="B574" s="103"/>
      <c r="D574" s="183" t="s">
        <v>151</v>
      </c>
      <c r="F574" s="209" t="s">
        <v>1102</v>
      </c>
      <c r="L574" s="103"/>
      <c r="M574" s="210"/>
      <c r="T574" s="211"/>
      <c r="AT574" s="102" t="s">
        <v>151</v>
      </c>
      <c r="AU574" s="102" t="s">
        <v>79</v>
      </c>
    </row>
    <row r="575" spans="2:65" s="102" customFormat="1" ht="15.75" customHeight="1" x14ac:dyDescent="0.3">
      <c r="B575" s="182"/>
      <c r="D575" s="189" t="s">
        <v>156</v>
      </c>
      <c r="E575" s="185"/>
      <c r="F575" s="184" t="s">
        <v>684</v>
      </c>
      <c r="H575" s="185"/>
      <c r="L575" s="182"/>
      <c r="M575" s="186"/>
      <c r="T575" s="187"/>
      <c r="AT575" s="185" t="s">
        <v>156</v>
      </c>
      <c r="AU575" s="185" t="s">
        <v>79</v>
      </c>
      <c r="AV575" s="185" t="s">
        <v>77</v>
      </c>
      <c r="AW575" s="185" t="s">
        <v>121</v>
      </c>
      <c r="AX575" s="185" t="s">
        <v>71</v>
      </c>
      <c r="AY575" s="185" t="s">
        <v>142</v>
      </c>
    </row>
    <row r="576" spans="2:65" s="102" customFormat="1" ht="15.75" customHeight="1" x14ac:dyDescent="0.3">
      <c r="B576" s="182"/>
      <c r="D576" s="189" t="s">
        <v>156</v>
      </c>
      <c r="E576" s="185"/>
      <c r="F576" s="184" t="s">
        <v>423</v>
      </c>
      <c r="H576" s="185"/>
      <c r="L576" s="182"/>
      <c r="M576" s="186"/>
      <c r="T576" s="187"/>
      <c r="AT576" s="185" t="s">
        <v>156</v>
      </c>
      <c r="AU576" s="185" t="s">
        <v>79</v>
      </c>
      <c r="AV576" s="185" t="s">
        <v>77</v>
      </c>
      <c r="AW576" s="185" t="s">
        <v>121</v>
      </c>
      <c r="AX576" s="185" t="s">
        <v>71</v>
      </c>
      <c r="AY576" s="185" t="s">
        <v>142</v>
      </c>
    </row>
    <row r="577" spans="2:65" s="102" customFormat="1" ht="15.75" customHeight="1" x14ac:dyDescent="0.3">
      <c r="B577" s="188"/>
      <c r="D577" s="189" t="s">
        <v>156</v>
      </c>
      <c r="E577" s="190"/>
      <c r="F577" s="191" t="s">
        <v>1103</v>
      </c>
      <c r="H577" s="192">
        <v>194.48</v>
      </c>
      <c r="L577" s="188"/>
      <c r="M577" s="193"/>
      <c r="T577" s="194"/>
      <c r="AT577" s="190" t="s">
        <v>156</v>
      </c>
      <c r="AU577" s="190" t="s">
        <v>79</v>
      </c>
      <c r="AV577" s="190" t="s">
        <v>79</v>
      </c>
      <c r="AW577" s="190" t="s">
        <v>121</v>
      </c>
      <c r="AX577" s="190" t="s">
        <v>71</v>
      </c>
      <c r="AY577" s="190" t="s">
        <v>142</v>
      </c>
    </row>
    <row r="578" spans="2:65" s="102" customFormat="1" ht="15.75" customHeight="1" x14ac:dyDescent="0.3">
      <c r="B578" s="195"/>
      <c r="D578" s="189" t="s">
        <v>156</v>
      </c>
      <c r="E578" s="196"/>
      <c r="F578" s="197" t="s">
        <v>167</v>
      </c>
      <c r="H578" s="198">
        <v>194.48</v>
      </c>
      <c r="L578" s="195"/>
      <c r="M578" s="199"/>
      <c r="T578" s="200"/>
      <c r="AT578" s="196" t="s">
        <v>156</v>
      </c>
      <c r="AU578" s="196" t="s">
        <v>79</v>
      </c>
      <c r="AV578" s="196" t="s">
        <v>149</v>
      </c>
      <c r="AW578" s="196" t="s">
        <v>121</v>
      </c>
      <c r="AX578" s="196" t="s">
        <v>77</v>
      </c>
      <c r="AY578" s="196" t="s">
        <v>142</v>
      </c>
    </row>
    <row r="579" spans="2:65" s="102" customFormat="1" ht="15.75" customHeight="1" x14ac:dyDescent="0.3">
      <c r="B579" s="103"/>
      <c r="C579" s="159" t="s">
        <v>1104</v>
      </c>
      <c r="D579" s="159" t="s">
        <v>145</v>
      </c>
      <c r="E579" s="160" t="s">
        <v>1105</v>
      </c>
      <c r="F579" s="161" t="s">
        <v>1106</v>
      </c>
      <c r="G579" s="162" t="s">
        <v>293</v>
      </c>
      <c r="H579" s="163">
        <v>383.94</v>
      </c>
      <c r="I579" s="171"/>
      <c r="J579" s="164">
        <f>ROUND($I$579*$H$579,2)</f>
        <v>0</v>
      </c>
      <c r="K579" s="161"/>
      <c r="L579" s="103"/>
      <c r="M579" s="165"/>
      <c r="N579" s="179" t="s">
        <v>42</v>
      </c>
      <c r="O579" s="180">
        <v>0.28999999999999998</v>
      </c>
      <c r="P579" s="180">
        <f>$O$579*$H$579</f>
        <v>111.34259999999999</v>
      </c>
      <c r="Q579" s="180">
        <v>6.11E-3</v>
      </c>
      <c r="R579" s="180">
        <f>$Q$579*$H$579</f>
        <v>2.3458733999999999</v>
      </c>
      <c r="S579" s="180">
        <v>0</v>
      </c>
      <c r="T579" s="181">
        <f>$S$579*$H$579</f>
        <v>0</v>
      </c>
      <c r="AR579" s="99" t="s">
        <v>226</v>
      </c>
      <c r="AT579" s="99" t="s">
        <v>145</v>
      </c>
      <c r="AU579" s="99" t="s">
        <v>79</v>
      </c>
      <c r="AY579" s="102" t="s">
        <v>142</v>
      </c>
      <c r="BE579" s="169">
        <f>IF($N$579="základní",$J$579,0)</f>
        <v>0</v>
      </c>
      <c r="BF579" s="169">
        <f>IF($N$579="snížená",$J$579,0)</f>
        <v>0</v>
      </c>
      <c r="BG579" s="169">
        <f>IF($N$579="zákl. přenesená",$J$579,0)</f>
        <v>0</v>
      </c>
      <c r="BH579" s="169">
        <f>IF($N$579="sníž. přenesená",$J$579,0)</f>
        <v>0</v>
      </c>
      <c r="BI579" s="169">
        <f>IF($N$579="nulová",$J$579,0)</f>
        <v>0</v>
      </c>
      <c r="BJ579" s="99" t="s">
        <v>77</v>
      </c>
      <c r="BK579" s="169">
        <f>ROUND($I$579*$H$579,2)</f>
        <v>0</v>
      </c>
      <c r="BL579" s="99" t="s">
        <v>226</v>
      </c>
      <c r="BM579" s="99" t="s">
        <v>1107</v>
      </c>
    </row>
    <row r="580" spans="2:65" s="102" customFormat="1" ht="30.75" customHeight="1" x14ac:dyDescent="0.3">
      <c r="B580" s="103"/>
      <c r="D580" s="183" t="s">
        <v>151</v>
      </c>
      <c r="F580" s="209" t="s">
        <v>1102</v>
      </c>
      <c r="L580" s="103"/>
      <c r="M580" s="210"/>
      <c r="T580" s="211"/>
      <c r="AT580" s="102" t="s">
        <v>151</v>
      </c>
      <c r="AU580" s="102" t="s">
        <v>79</v>
      </c>
    </row>
    <row r="581" spans="2:65" s="102" customFormat="1" ht="15.75" customHeight="1" x14ac:dyDescent="0.3">
      <c r="B581" s="182"/>
      <c r="D581" s="189" t="s">
        <v>156</v>
      </c>
      <c r="E581" s="185"/>
      <c r="F581" s="184" t="s">
        <v>684</v>
      </c>
      <c r="H581" s="185"/>
      <c r="L581" s="182"/>
      <c r="M581" s="186"/>
      <c r="T581" s="187"/>
      <c r="AT581" s="185" t="s">
        <v>156</v>
      </c>
      <c r="AU581" s="185" t="s">
        <v>79</v>
      </c>
      <c r="AV581" s="185" t="s">
        <v>77</v>
      </c>
      <c r="AW581" s="185" t="s">
        <v>121</v>
      </c>
      <c r="AX581" s="185" t="s">
        <v>71</v>
      </c>
      <c r="AY581" s="185" t="s">
        <v>142</v>
      </c>
    </row>
    <row r="582" spans="2:65" s="102" customFormat="1" ht="15.75" customHeight="1" x14ac:dyDescent="0.3">
      <c r="B582" s="182"/>
      <c r="D582" s="189" t="s">
        <v>156</v>
      </c>
      <c r="E582" s="185"/>
      <c r="F582" s="184" t="s">
        <v>423</v>
      </c>
      <c r="H582" s="185"/>
      <c r="L582" s="182"/>
      <c r="M582" s="186"/>
      <c r="T582" s="187"/>
      <c r="AT582" s="185" t="s">
        <v>156</v>
      </c>
      <c r="AU582" s="185" t="s">
        <v>79</v>
      </c>
      <c r="AV582" s="185" t="s">
        <v>77</v>
      </c>
      <c r="AW582" s="185" t="s">
        <v>121</v>
      </c>
      <c r="AX582" s="185" t="s">
        <v>71</v>
      </c>
      <c r="AY582" s="185" t="s">
        <v>142</v>
      </c>
    </row>
    <row r="583" spans="2:65" s="102" customFormat="1" ht="15.75" customHeight="1" x14ac:dyDescent="0.3">
      <c r="B583" s="188"/>
      <c r="D583" s="189" t="s">
        <v>156</v>
      </c>
      <c r="E583" s="190"/>
      <c r="F583" s="191" t="s">
        <v>1108</v>
      </c>
      <c r="H583" s="192">
        <v>383.94</v>
      </c>
      <c r="L583" s="188"/>
      <c r="M583" s="193"/>
      <c r="T583" s="194"/>
      <c r="AT583" s="190" t="s">
        <v>156</v>
      </c>
      <c r="AU583" s="190" t="s">
        <v>79</v>
      </c>
      <c r="AV583" s="190" t="s">
        <v>79</v>
      </c>
      <c r="AW583" s="190" t="s">
        <v>121</v>
      </c>
      <c r="AX583" s="190" t="s">
        <v>71</v>
      </c>
      <c r="AY583" s="190" t="s">
        <v>142</v>
      </c>
    </row>
    <row r="584" spans="2:65" s="102" customFormat="1" ht="15.75" customHeight="1" x14ac:dyDescent="0.3">
      <c r="B584" s="195"/>
      <c r="D584" s="189" t="s">
        <v>156</v>
      </c>
      <c r="E584" s="196"/>
      <c r="F584" s="197" t="s">
        <v>167</v>
      </c>
      <c r="H584" s="198">
        <v>383.94</v>
      </c>
      <c r="L584" s="195"/>
      <c r="M584" s="199"/>
      <c r="T584" s="200"/>
      <c r="AT584" s="196" t="s">
        <v>156</v>
      </c>
      <c r="AU584" s="196" t="s">
        <v>79</v>
      </c>
      <c r="AV584" s="196" t="s">
        <v>149</v>
      </c>
      <c r="AW584" s="196" t="s">
        <v>121</v>
      </c>
      <c r="AX584" s="196" t="s">
        <v>77</v>
      </c>
      <c r="AY584" s="196" t="s">
        <v>142</v>
      </c>
    </row>
    <row r="585" spans="2:65" s="102" customFormat="1" ht="15.75" customHeight="1" x14ac:dyDescent="0.3">
      <c r="B585" s="103"/>
      <c r="C585" s="159" t="s">
        <v>1109</v>
      </c>
      <c r="D585" s="159" t="s">
        <v>145</v>
      </c>
      <c r="E585" s="160" t="s">
        <v>1110</v>
      </c>
      <c r="F585" s="161" t="s">
        <v>1111</v>
      </c>
      <c r="G585" s="162" t="s">
        <v>1036</v>
      </c>
      <c r="H585" s="163">
        <v>5667.5379999999996</v>
      </c>
      <c r="I585" s="171"/>
      <c r="J585" s="164">
        <f>ROUND($I$585*$H$585,2)</f>
        <v>0</v>
      </c>
      <c r="K585" s="161" t="s">
        <v>294</v>
      </c>
      <c r="L585" s="103"/>
      <c r="M585" s="165"/>
      <c r="N585" s="179" t="s">
        <v>42</v>
      </c>
      <c r="O585" s="180">
        <v>0</v>
      </c>
      <c r="P585" s="180">
        <f>$O$585*$H$585</f>
        <v>0</v>
      </c>
      <c r="Q585" s="180">
        <v>0</v>
      </c>
      <c r="R585" s="180">
        <f>$Q$585*$H$585</f>
        <v>0</v>
      </c>
      <c r="S585" s="180">
        <v>0</v>
      </c>
      <c r="T585" s="181">
        <f>$S$585*$H$585</f>
        <v>0</v>
      </c>
      <c r="AR585" s="99" t="s">
        <v>149</v>
      </c>
      <c r="AT585" s="99" t="s">
        <v>145</v>
      </c>
      <c r="AU585" s="99" t="s">
        <v>79</v>
      </c>
      <c r="AY585" s="102" t="s">
        <v>142</v>
      </c>
      <c r="BE585" s="169">
        <f>IF($N$585="základní",$J$585,0)</f>
        <v>0</v>
      </c>
      <c r="BF585" s="169">
        <f>IF($N$585="snížená",$J$585,0)</f>
        <v>0</v>
      </c>
      <c r="BG585" s="169">
        <f>IF($N$585="zákl. přenesená",$J$585,0)</f>
        <v>0</v>
      </c>
      <c r="BH585" s="169">
        <f>IF($N$585="sníž. přenesená",$J$585,0)</f>
        <v>0</v>
      </c>
      <c r="BI585" s="169">
        <f>IF($N$585="nulová",$J$585,0)</f>
        <v>0</v>
      </c>
      <c r="BJ585" s="99" t="s">
        <v>77</v>
      </c>
      <c r="BK585" s="169">
        <f>ROUND($I$585*$H$585,2)</f>
        <v>0</v>
      </c>
      <c r="BL585" s="99" t="s">
        <v>149</v>
      </c>
      <c r="BM585" s="99" t="s">
        <v>1112</v>
      </c>
    </row>
    <row r="586" spans="2:65" s="150" customFormat="1" ht="30.75" customHeight="1" x14ac:dyDescent="0.3">
      <c r="B586" s="151"/>
      <c r="D586" s="152" t="s">
        <v>70</v>
      </c>
      <c r="E586" s="177" t="s">
        <v>1113</v>
      </c>
      <c r="F586" s="177" t="s">
        <v>1114</v>
      </c>
      <c r="J586" s="178">
        <f>$BK$586</f>
        <v>0</v>
      </c>
      <c r="L586" s="151"/>
      <c r="M586" s="155"/>
      <c r="P586" s="156">
        <f>SUM($P$587:$P$647)</f>
        <v>345.32500599999997</v>
      </c>
      <c r="R586" s="156">
        <f>SUM($R$587:$R$647)</f>
        <v>13.022570250000001</v>
      </c>
      <c r="T586" s="157">
        <f>SUM($T$587:$T$647)</f>
        <v>2.1803179999999998</v>
      </c>
      <c r="AR586" s="152" t="s">
        <v>79</v>
      </c>
      <c r="AT586" s="152" t="s">
        <v>70</v>
      </c>
      <c r="AU586" s="152" t="s">
        <v>77</v>
      </c>
      <c r="AY586" s="152" t="s">
        <v>142</v>
      </c>
      <c r="BK586" s="158">
        <f>SUM($BK$587:$BK$647)</f>
        <v>0</v>
      </c>
    </row>
    <row r="587" spans="2:65" s="102" customFormat="1" ht="15.75" customHeight="1" x14ac:dyDescent="0.3">
      <c r="B587" s="103"/>
      <c r="C587" s="162" t="s">
        <v>1115</v>
      </c>
      <c r="D587" s="162" t="s">
        <v>145</v>
      </c>
      <c r="E587" s="160" t="s">
        <v>1116</v>
      </c>
      <c r="F587" s="161" t="s">
        <v>1117</v>
      </c>
      <c r="G587" s="162" t="s">
        <v>293</v>
      </c>
      <c r="H587" s="163">
        <v>641.27</v>
      </c>
      <c r="I587" s="171"/>
      <c r="J587" s="164">
        <f>ROUND($I$587*$H$587,2)</f>
        <v>0</v>
      </c>
      <c r="K587" s="161" t="s">
        <v>294</v>
      </c>
      <c r="L587" s="103"/>
      <c r="M587" s="165"/>
      <c r="N587" s="179" t="s">
        <v>42</v>
      </c>
      <c r="O587" s="180">
        <v>5.6000000000000001E-2</v>
      </c>
      <c r="P587" s="180">
        <f>$O$587*$H$587</f>
        <v>35.911119999999997</v>
      </c>
      <c r="Q587" s="180">
        <v>0</v>
      </c>
      <c r="R587" s="180">
        <f>$Q$587*$H$587</f>
        <v>0</v>
      </c>
      <c r="S587" s="180">
        <v>3.3999999999999998E-3</v>
      </c>
      <c r="T587" s="181">
        <f>$S$587*$H$587</f>
        <v>2.1803179999999998</v>
      </c>
      <c r="AR587" s="99" t="s">
        <v>226</v>
      </c>
      <c r="AT587" s="99" t="s">
        <v>145</v>
      </c>
      <c r="AU587" s="99" t="s">
        <v>79</v>
      </c>
      <c r="AY587" s="99" t="s">
        <v>142</v>
      </c>
      <c r="BE587" s="169">
        <f>IF($N$587="základní",$J$587,0)</f>
        <v>0</v>
      </c>
      <c r="BF587" s="169">
        <f>IF($N$587="snížená",$J$587,0)</f>
        <v>0</v>
      </c>
      <c r="BG587" s="169">
        <f>IF($N$587="zákl. přenesená",$J$587,0)</f>
        <v>0</v>
      </c>
      <c r="BH587" s="169">
        <f>IF($N$587="sníž. přenesená",$J$587,0)</f>
        <v>0</v>
      </c>
      <c r="BI587" s="169">
        <f>IF($N$587="nulová",$J$587,0)</f>
        <v>0</v>
      </c>
      <c r="BJ587" s="99" t="s">
        <v>77</v>
      </c>
      <c r="BK587" s="169">
        <f>ROUND($I$587*$H$587,2)</f>
        <v>0</v>
      </c>
      <c r="BL587" s="99" t="s">
        <v>226</v>
      </c>
      <c r="BM587" s="99" t="s">
        <v>1118</v>
      </c>
    </row>
    <row r="588" spans="2:65" s="102" customFormat="1" ht="15.75" customHeight="1" x14ac:dyDescent="0.3">
      <c r="B588" s="103"/>
      <c r="C588" s="162" t="s">
        <v>1119</v>
      </c>
      <c r="D588" s="162" t="s">
        <v>145</v>
      </c>
      <c r="E588" s="160" t="s">
        <v>1120</v>
      </c>
      <c r="F588" s="161" t="s">
        <v>1121</v>
      </c>
      <c r="G588" s="162" t="s">
        <v>293</v>
      </c>
      <c r="H588" s="163">
        <v>194.48</v>
      </c>
      <c r="I588" s="171"/>
      <c r="J588" s="164">
        <f>ROUND($I$588*$H$588,2)</f>
        <v>0</v>
      </c>
      <c r="K588" s="161" t="s">
        <v>294</v>
      </c>
      <c r="L588" s="103"/>
      <c r="M588" s="165"/>
      <c r="N588" s="179" t="s">
        <v>42</v>
      </c>
      <c r="O588" s="180">
        <v>0.06</v>
      </c>
      <c r="P588" s="180">
        <f>$O$588*$H$588</f>
        <v>11.668799999999999</v>
      </c>
      <c r="Q588" s="180">
        <v>0</v>
      </c>
      <c r="R588" s="180">
        <f>$Q$588*$H$588</f>
        <v>0</v>
      </c>
      <c r="S588" s="180">
        <v>0</v>
      </c>
      <c r="T588" s="181">
        <f>$S$588*$H$588</f>
        <v>0</v>
      </c>
      <c r="AR588" s="99" t="s">
        <v>226</v>
      </c>
      <c r="AT588" s="99" t="s">
        <v>145</v>
      </c>
      <c r="AU588" s="99" t="s">
        <v>79</v>
      </c>
      <c r="AY588" s="99" t="s">
        <v>142</v>
      </c>
      <c r="BE588" s="169">
        <f>IF($N$588="základní",$J$588,0)</f>
        <v>0</v>
      </c>
      <c r="BF588" s="169">
        <f>IF($N$588="snížená",$J$588,0)</f>
        <v>0</v>
      </c>
      <c r="BG588" s="169">
        <f>IF($N$588="zákl. přenesená",$J$588,0)</f>
        <v>0</v>
      </c>
      <c r="BH588" s="169">
        <f>IF($N$588="sníž. přenesená",$J$588,0)</f>
        <v>0</v>
      </c>
      <c r="BI588" s="169">
        <f>IF($N$588="nulová",$J$588,0)</f>
        <v>0</v>
      </c>
      <c r="BJ588" s="99" t="s">
        <v>77</v>
      </c>
      <c r="BK588" s="169">
        <f>ROUND($I$588*$H$588,2)</f>
        <v>0</v>
      </c>
      <c r="BL588" s="99" t="s">
        <v>226</v>
      </c>
      <c r="BM588" s="99" t="s">
        <v>1122</v>
      </c>
    </row>
    <row r="589" spans="2:65" s="102" customFormat="1" ht="15.75" customHeight="1" x14ac:dyDescent="0.3">
      <c r="B589" s="188"/>
      <c r="D589" s="183" t="s">
        <v>156</v>
      </c>
      <c r="E589" s="191"/>
      <c r="F589" s="191" t="s">
        <v>1123</v>
      </c>
      <c r="H589" s="192">
        <v>194.48</v>
      </c>
      <c r="L589" s="188"/>
      <c r="M589" s="193"/>
      <c r="T589" s="194"/>
      <c r="AT589" s="190" t="s">
        <v>156</v>
      </c>
      <c r="AU589" s="190" t="s">
        <v>79</v>
      </c>
      <c r="AV589" s="190" t="s">
        <v>79</v>
      </c>
      <c r="AW589" s="190" t="s">
        <v>121</v>
      </c>
      <c r="AX589" s="190" t="s">
        <v>71</v>
      </c>
      <c r="AY589" s="190" t="s">
        <v>142</v>
      </c>
    </row>
    <row r="590" spans="2:65" s="102" customFormat="1" ht="15.75" customHeight="1" x14ac:dyDescent="0.3">
      <c r="B590" s="195"/>
      <c r="D590" s="189" t="s">
        <v>156</v>
      </c>
      <c r="E590" s="196"/>
      <c r="F590" s="197" t="s">
        <v>167</v>
      </c>
      <c r="H590" s="198">
        <v>194.48</v>
      </c>
      <c r="L590" s="195"/>
      <c r="M590" s="199"/>
      <c r="T590" s="200"/>
      <c r="AT590" s="196" t="s">
        <v>156</v>
      </c>
      <c r="AU590" s="196" t="s">
        <v>79</v>
      </c>
      <c r="AV590" s="196" t="s">
        <v>149</v>
      </c>
      <c r="AW590" s="196" t="s">
        <v>121</v>
      </c>
      <c r="AX590" s="196" t="s">
        <v>77</v>
      </c>
      <c r="AY590" s="196" t="s">
        <v>142</v>
      </c>
    </row>
    <row r="591" spans="2:65" s="102" customFormat="1" ht="15.75" customHeight="1" x14ac:dyDescent="0.3">
      <c r="B591" s="103"/>
      <c r="C591" s="208" t="s">
        <v>1124</v>
      </c>
      <c r="D591" s="208" t="s">
        <v>380</v>
      </c>
      <c r="E591" s="202" t="s">
        <v>1125</v>
      </c>
      <c r="F591" s="203" t="s">
        <v>1126</v>
      </c>
      <c r="G591" s="201" t="s">
        <v>293</v>
      </c>
      <c r="H591" s="204">
        <v>204.20400000000001</v>
      </c>
      <c r="I591" s="218"/>
      <c r="J591" s="205">
        <f>ROUND($I$591*$H$591,2)</f>
        <v>0</v>
      </c>
      <c r="K591" s="203" t="s">
        <v>294</v>
      </c>
      <c r="L591" s="206"/>
      <c r="M591" s="203"/>
      <c r="N591" s="207" t="s">
        <v>42</v>
      </c>
      <c r="O591" s="180">
        <v>0</v>
      </c>
      <c r="P591" s="180">
        <f>$O$591*$H$591</f>
        <v>0</v>
      </c>
      <c r="Q591" s="180">
        <v>3.5000000000000001E-3</v>
      </c>
      <c r="R591" s="180">
        <f>$Q$591*$H$591</f>
        <v>0.71471400000000007</v>
      </c>
      <c r="S591" s="180">
        <v>0</v>
      </c>
      <c r="T591" s="181">
        <f>$S$591*$H$591</f>
        <v>0</v>
      </c>
      <c r="AR591" s="99" t="s">
        <v>414</v>
      </c>
      <c r="AT591" s="99" t="s">
        <v>380</v>
      </c>
      <c r="AU591" s="99" t="s">
        <v>79</v>
      </c>
      <c r="AY591" s="102" t="s">
        <v>142</v>
      </c>
      <c r="BE591" s="169">
        <f>IF($N$591="základní",$J$591,0)</f>
        <v>0</v>
      </c>
      <c r="BF591" s="169">
        <f>IF($N$591="snížená",$J$591,0)</f>
        <v>0</v>
      </c>
      <c r="BG591" s="169">
        <f>IF($N$591="zákl. přenesená",$J$591,0)</f>
        <v>0</v>
      </c>
      <c r="BH591" s="169">
        <f>IF($N$591="sníž. přenesená",$J$591,0)</f>
        <v>0</v>
      </c>
      <c r="BI591" s="169">
        <f>IF($N$591="nulová",$J$591,0)</f>
        <v>0</v>
      </c>
      <c r="BJ591" s="99" t="s">
        <v>77</v>
      </c>
      <c r="BK591" s="169">
        <f>ROUND($I$591*$H$591,2)</f>
        <v>0</v>
      </c>
      <c r="BL591" s="99" t="s">
        <v>226</v>
      </c>
      <c r="BM591" s="99" t="s">
        <v>1127</v>
      </c>
    </row>
    <row r="592" spans="2:65" s="102" customFormat="1" ht="15.75" customHeight="1" x14ac:dyDescent="0.3">
      <c r="B592" s="188"/>
      <c r="D592" s="189" t="s">
        <v>156</v>
      </c>
      <c r="F592" s="191" t="s">
        <v>1128</v>
      </c>
      <c r="H592" s="192">
        <v>204.20400000000001</v>
      </c>
      <c r="L592" s="188"/>
      <c r="M592" s="193"/>
      <c r="T592" s="194"/>
      <c r="AT592" s="190" t="s">
        <v>156</v>
      </c>
      <c r="AU592" s="190" t="s">
        <v>79</v>
      </c>
      <c r="AV592" s="190" t="s">
        <v>79</v>
      </c>
      <c r="AW592" s="190" t="s">
        <v>71</v>
      </c>
      <c r="AX592" s="190" t="s">
        <v>77</v>
      </c>
      <c r="AY592" s="190" t="s">
        <v>142</v>
      </c>
    </row>
    <row r="593" spans="2:65" s="102" customFormat="1" ht="15.75" customHeight="1" x14ac:dyDescent="0.3">
      <c r="B593" s="103"/>
      <c r="C593" s="159" t="s">
        <v>1129</v>
      </c>
      <c r="D593" s="159" t="s">
        <v>145</v>
      </c>
      <c r="E593" s="160" t="s">
        <v>1120</v>
      </c>
      <c r="F593" s="161" t="s">
        <v>1121</v>
      </c>
      <c r="G593" s="162" t="s">
        <v>293</v>
      </c>
      <c r="H593" s="163">
        <v>332.48</v>
      </c>
      <c r="I593" s="171"/>
      <c r="J593" s="164">
        <f>ROUND($I$593*$H$593,2)</f>
        <v>0</v>
      </c>
      <c r="K593" s="161" t="s">
        <v>294</v>
      </c>
      <c r="L593" s="103"/>
      <c r="M593" s="165"/>
      <c r="N593" s="179" t="s">
        <v>42</v>
      </c>
      <c r="O593" s="180">
        <v>0.06</v>
      </c>
      <c r="P593" s="180">
        <f>$O$593*$H$593</f>
        <v>19.948800000000002</v>
      </c>
      <c r="Q593" s="180">
        <v>0</v>
      </c>
      <c r="R593" s="180">
        <f>$Q$593*$H$593</f>
        <v>0</v>
      </c>
      <c r="S593" s="180">
        <v>0</v>
      </c>
      <c r="T593" s="181">
        <f>$S$593*$H$593</f>
        <v>0</v>
      </c>
      <c r="AR593" s="99" t="s">
        <v>226</v>
      </c>
      <c r="AT593" s="99" t="s">
        <v>145</v>
      </c>
      <c r="AU593" s="99" t="s">
        <v>79</v>
      </c>
      <c r="AY593" s="102" t="s">
        <v>142</v>
      </c>
      <c r="BE593" s="169">
        <f>IF($N$593="základní",$J$593,0)</f>
        <v>0</v>
      </c>
      <c r="BF593" s="169">
        <f>IF($N$593="snížená",$J$593,0)</f>
        <v>0</v>
      </c>
      <c r="BG593" s="169">
        <f>IF($N$593="zákl. přenesená",$J$593,0)</f>
        <v>0</v>
      </c>
      <c r="BH593" s="169">
        <f>IF($N$593="sníž. přenesená",$J$593,0)</f>
        <v>0</v>
      </c>
      <c r="BI593" s="169">
        <f>IF($N$593="nulová",$J$593,0)</f>
        <v>0</v>
      </c>
      <c r="BJ593" s="99" t="s">
        <v>77</v>
      </c>
      <c r="BK593" s="169">
        <f>ROUND($I$593*$H$593,2)</f>
        <v>0</v>
      </c>
      <c r="BL593" s="99" t="s">
        <v>226</v>
      </c>
      <c r="BM593" s="99" t="s">
        <v>1130</v>
      </c>
    </row>
    <row r="594" spans="2:65" s="102" customFormat="1" ht="15.75" customHeight="1" x14ac:dyDescent="0.3">
      <c r="B594" s="188"/>
      <c r="D594" s="183" t="s">
        <v>156</v>
      </c>
      <c r="E594" s="191"/>
      <c r="F594" s="191" t="s">
        <v>1131</v>
      </c>
      <c r="H594" s="192">
        <v>332.48</v>
      </c>
      <c r="L594" s="188"/>
      <c r="M594" s="193"/>
      <c r="T594" s="194"/>
      <c r="AT594" s="190" t="s">
        <v>156</v>
      </c>
      <c r="AU594" s="190" t="s">
        <v>79</v>
      </c>
      <c r="AV594" s="190" t="s">
        <v>79</v>
      </c>
      <c r="AW594" s="190" t="s">
        <v>121</v>
      </c>
      <c r="AX594" s="190" t="s">
        <v>71</v>
      </c>
      <c r="AY594" s="190" t="s">
        <v>142</v>
      </c>
    </row>
    <row r="595" spans="2:65" s="102" customFormat="1" ht="15.75" customHeight="1" x14ac:dyDescent="0.3">
      <c r="B595" s="195"/>
      <c r="D595" s="189" t="s">
        <v>156</v>
      </c>
      <c r="E595" s="196"/>
      <c r="F595" s="197" t="s">
        <v>167</v>
      </c>
      <c r="H595" s="198">
        <v>332.48</v>
      </c>
      <c r="L595" s="195"/>
      <c r="M595" s="199"/>
      <c r="T595" s="200"/>
      <c r="AT595" s="196" t="s">
        <v>156</v>
      </c>
      <c r="AU595" s="196" t="s">
        <v>79</v>
      </c>
      <c r="AV595" s="196" t="s">
        <v>149</v>
      </c>
      <c r="AW595" s="196" t="s">
        <v>121</v>
      </c>
      <c r="AX595" s="196" t="s">
        <v>77</v>
      </c>
      <c r="AY595" s="196" t="s">
        <v>142</v>
      </c>
    </row>
    <row r="596" spans="2:65" s="102" customFormat="1" ht="15.75" customHeight="1" x14ac:dyDescent="0.3">
      <c r="B596" s="103"/>
      <c r="C596" s="208" t="s">
        <v>1132</v>
      </c>
      <c r="D596" s="208" t="s">
        <v>380</v>
      </c>
      <c r="E596" s="202" t="s">
        <v>1133</v>
      </c>
      <c r="F596" s="203" t="s">
        <v>1134</v>
      </c>
      <c r="G596" s="201" t="s">
        <v>293</v>
      </c>
      <c r="H596" s="204">
        <v>349.10399999999998</v>
      </c>
      <c r="I596" s="218"/>
      <c r="J596" s="205">
        <f>ROUND($I$596*$H$596,2)</f>
        <v>0</v>
      </c>
      <c r="K596" s="203" t="s">
        <v>294</v>
      </c>
      <c r="L596" s="206"/>
      <c r="M596" s="203"/>
      <c r="N596" s="207" t="s">
        <v>42</v>
      </c>
      <c r="O596" s="180">
        <v>0</v>
      </c>
      <c r="P596" s="180">
        <f>$O$596*$H$596</f>
        <v>0</v>
      </c>
      <c r="Q596" s="180">
        <v>4.0000000000000001E-3</v>
      </c>
      <c r="R596" s="180">
        <f>$Q$596*$H$596</f>
        <v>1.3964159999999999</v>
      </c>
      <c r="S596" s="180">
        <v>0</v>
      </c>
      <c r="T596" s="181">
        <f>$S$596*$H$596</f>
        <v>0</v>
      </c>
      <c r="AR596" s="99" t="s">
        <v>414</v>
      </c>
      <c r="AT596" s="99" t="s">
        <v>380</v>
      </c>
      <c r="AU596" s="99" t="s">
        <v>79</v>
      </c>
      <c r="AY596" s="102" t="s">
        <v>142</v>
      </c>
      <c r="BE596" s="169">
        <f>IF($N$596="základní",$J$596,0)</f>
        <v>0</v>
      </c>
      <c r="BF596" s="169">
        <f>IF($N$596="snížená",$J$596,0)</f>
        <v>0</v>
      </c>
      <c r="BG596" s="169">
        <f>IF($N$596="zákl. přenesená",$J$596,0)</f>
        <v>0</v>
      </c>
      <c r="BH596" s="169">
        <f>IF($N$596="sníž. přenesená",$J$596,0)</f>
        <v>0</v>
      </c>
      <c r="BI596" s="169">
        <f>IF($N$596="nulová",$J$596,0)</f>
        <v>0</v>
      </c>
      <c r="BJ596" s="99" t="s">
        <v>77</v>
      </c>
      <c r="BK596" s="169">
        <f>ROUND($I$596*$H$596,2)</f>
        <v>0</v>
      </c>
      <c r="BL596" s="99" t="s">
        <v>226</v>
      </c>
      <c r="BM596" s="99" t="s">
        <v>1135</v>
      </c>
    </row>
    <row r="597" spans="2:65" s="102" customFormat="1" ht="15.75" customHeight="1" x14ac:dyDescent="0.3">
      <c r="B597" s="188"/>
      <c r="D597" s="189" t="s">
        <v>156</v>
      </c>
      <c r="F597" s="191" t="s">
        <v>1136</v>
      </c>
      <c r="H597" s="192">
        <v>349.10399999999998</v>
      </c>
      <c r="L597" s="188"/>
      <c r="M597" s="193"/>
      <c r="T597" s="194"/>
      <c r="AT597" s="190" t="s">
        <v>156</v>
      </c>
      <c r="AU597" s="190" t="s">
        <v>79</v>
      </c>
      <c r="AV597" s="190" t="s">
        <v>79</v>
      </c>
      <c r="AW597" s="190" t="s">
        <v>71</v>
      </c>
      <c r="AX597" s="190" t="s">
        <v>77</v>
      </c>
      <c r="AY597" s="190" t="s">
        <v>142</v>
      </c>
    </row>
    <row r="598" spans="2:65" s="102" customFormat="1" ht="15.75" customHeight="1" x14ac:dyDescent="0.3">
      <c r="B598" s="103"/>
      <c r="C598" s="159" t="s">
        <v>1137</v>
      </c>
      <c r="D598" s="159" t="s">
        <v>145</v>
      </c>
      <c r="E598" s="160" t="s">
        <v>1138</v>
      </c>
      <c r="F598" s="161" t="s">
        <v>1139</v>
      </c>
      <c r="G598" s="162" t="s">
        <v>293</v>
      </c>
      <c r="H598" s="163">
        <v>170.49600000000001</v>
      </c>
      <c r="I598" s="171"/>
      <c r="J598" s="164">
        <f>ROUND($I$598*$H$598,2)</f>
        <v>0</v>
      </c>
      <c r="K598" s="161" t="s">
        <v>294</v>
      </c>
      <c r="L598" s="103"/>
      <c r="M598" s="165"/>
      <c r="N598" s="179" t="s">
        <v>42</v>
      </c>
      <c r="O598" s="180">
        <v>0.21099999999999999</v>
      </c>
      <c r="P598" s="180">
        <f>$O$598*$H$598</f>
        <v>35.974656000000003</v>
      </c>
      <c r="Q598" s="180">
        <v>6.0000000000000001E-3</v>
      </c>
      <c r="R598" s="180">
        <f>$Q$598*$H$598</f>
        <v>1.0229760000000001</v>
      </c>
      <c r="S598" s="180">
        <v>0</v>
      </c>
      <c r="T598" s="181">
        <f>$S$598*$H$598</f>
        <v>0</v>
      </c>
      <c r="AR598" s="99" t="s">
        <v>226</v>
      </c>
      <c r="AT598" s="99" t="s">
        <v>145</v>
      </c>
      <c r="AU598" s="99" t="s">
        <v>79</v>
      </c>
      <c r="AY598" s="102" t="s">
        <v>142</v>
      </c>
      <c r="BE598" s="169">
        <f>IF($N$598="základní",$J$598,0)</f>
        <v>0</v>
      </c>
      <c r="BF598" s="169">
        <f>IF($N$598="snížená",$J$598,0)</f>
        <v>0</v>
      </c>
      <c r="BG598" s="169">
        <f>IF($N$598="zákl. přenesená",$J$598,0)</f>
        <v>0</v>
      </c>
      <c r="BH598" s="169">
        <f>IF($N$598="sníž. přenesená",$J$598,0)</f>
        <v>0</v>
      </c>
      <c r="BI598" s="169">
        <f>IF($N$598="nulová",$J$598,0)</f>
        <v>0</v>
      </c>
      <c r="BJ598" s="99" t="s">
        <v>77</v>
      </c>
      <c r="BK598" s="169">
        <f>ROUND($I$598*$H$598,2)</f>
        <v>0</v>
      </c>
      <c r="BL598" s="99" t="s">
        <v>226</v>
      </c>
      <c r="BM598" s="99" t="s">
        <v>1140</v>
      </c>
    </row>
    <row r="599" spans="2:65" s="102" customFormat="1" ht="15.75" customHeight="1" x14ac:dyDescent="0.3">
      <c r="B599" s="182"/>
      <c r="D599" s="183" t="s">
        <v>156</v>
      </c>
      <c r="E599" s="184"/>
      <c r="F599" s="184" t="s">
        <v>549</v>
      </c>
      <c r="H599" s="185"/>
      <c r="L599" s="182"/>
      <c r="M599" s="186"/>
      <c r="T599" s="187"/>
      <c r="AT599" s="185" t="s">
        <v>156</v>
      </c>
      <c r="AU599" s="185" t="s">
        <v>79</v>
      </c>
      <c r="AV599" s="185" t="s">
        <v>77</v>
      </c>
      <c r="AW599" s="185" t="s">
        <v>121</v>
      </c>
      <c r="AX599" s="185" t="s">
        <v>71</v>
      </c>
      <c r="AY599" s="185" t="s">
        <v>142</v>
      </c>
    </row>
    <row r="600" spans="2:65" s="102" customFormat="1" ht="15.75" customHeight="1" x14ac:dyDescent="0.3">
      <c r="B600" s="188"/>
      <c r="D600" s="189" t="s">
        <v>156</v>
      </c>
      <c r="E600" s="190"/>
      <c r="F600" s="191" t="s">
        <v>1141</v>
      </c>
      <c r="H600" s="192">
        <v>170.49600000000001</v>
      </c>
      <c r="L600" s="188"/>
      <c r="M600" s="193"/>
      <c r="T600" s="194"/>
      <c r="AT600" s="190" t="s">
        <v>156</v>
      </c>
      <c r="AU600" s="190" t="s">
        <v>79</v>
      </c>
      <c r="AV600" s="190" t="s">
        <v>79</v>
      </c>
      <c r="AW600" s="190" t="s">
        <v>121</v>
      </c>
      <c r="AX600" s="190" t="s">
        <v>71</v>
      </c>
      <c r="AY600" s="190" t="s">
        <v>142</v>
      </c>
    </row>
    <row r="601" spans="2:65" s="102" customFormat="1" ht="15.75" customHeight="1" x14ac:dyDescent="0.3">
      <c r="B601" s="195"/>
      <c r="D601" s="189" t="s">
        <v>156</v>
      </c>
      <c r="E601" s="196"/>
      <c r="F601" s="197" t="s">
        <v>167</v>
      </c>
      <c r="H601" s="198">
        <v>170.49600000000001</v>
      </c>
      <c r="L601" s="195"/>
      <c r="M601" s="199"/>
      <c r="T601" s="200"/>
      <c r="AT601" s="196" t="s">
        <v>156</v>
      </c>
      <c r="AU601" s="196" t="s">
        <v>79</v>
      </c>
      <c r="AV601" s="196" t="s">
        <v>149</v>
      </c>
      <c r="AW601" s="196" t="s">
        <v>121</v>
      </c>
      <c r="AX601" s="196" t="s">
        <v>77</v>
      </c>
      <c r="AY601" s="196" t="s">
        <v>142</v>
      </c>
    </row>
    <row r="602" spans="2:65" s="102" customFormat="1" ht="15.75" customHeight="1" x14ac:dyDescent="0.3">
      <c r="B602" s="103"/>
      <c r="C602" s="208" t="s">
        <v>1142</v>
      </c>
      <c r="D602" s="208" t="s">
        <v>380</v>
      </c>
      <c r="E602" s="202" t="s">
        <v>634</v>
      </c>
      <c r="F602" s="203" t="s">
        <v>635</v>
      </c>
      <c r="G602" s="201" t="s">
        <v>293</v>
      </c>
      <c r="H602" s="204">
        <v>53.706000000000003</v>
      </c>
      <c r="I602" s="218"/>
      <c r="J602" s="205">
        <f>ROUND($I$602*$H$602,2)</f>
        <v>0</v>
      </c>
      <c r="K602" s="203" t="s">
        <v>294</v>
      </c>
      <c r="L602" s="206"/>
      <c r="M602" s="203"/>
      <c r="N602" s="207" t="s">
        <v>42</v>
      </c>
      <c r="O602" s="180">
        <v>0</v>
      </c>
      <c r="P602" s="180">
        <f>$O$602*$H$602</f>
        <v>0</v>
      </c>
      <c r="Q602" s="180">
        <v>6.0000000000000001E-3</v>
      </c>
      <c r="R602" s="180">
        <f>$Q$602*$H$602</f>
        <v>0.32223600000000002</v>
      </c>
      <c r="S602" s="180">
        <v>0</v>
      </c>
      <c r="T602" s="181">
        <f>$S$602*$H$602</f>
        <v>0</v>
      </c>
      <c r="AR602" s="99" t="s">
        <v>414</v>
      </c>
      <c r="AT602" s="99" t="s">
        <v>380</v>
      </c>
      <c r="AU602" s="99" t="s">
        <v>79</v>
      </c>
      <c r="AY602" s="102" t="s">
        <v>142</v>
      </c>
      <c r="BE602" s="169">
        <f>IF($N$602="základní",$J$602,0)</f>
        <v>0</v>
      </c>
      <c r="BF602" s="169">
        <f>IF($N$602="snížená",$J$602,0)</f>
        <v>0</v>
      </c>
      <c r="BG602" s="169">
        <f>IF($N$602="zákl. přenesená",$J$602,0)</f>
        <v>0</v>
      </c>
      <c r="BH602" s="169">
        <f>IF($N$602="sníž. přenesená",$J$602,0)</f>
        <v>0</v>
      </c>
      <c r="BI602" s="169">
        <f>IF($N$602="nulová",$J$602,0)</f>
        <v>0</v>
      </c>
      <c r="BJ602" s="99" t="s">
        <v>77</v>
      </c>
      <c r="BK602" s="169">
        <f>ROUND($I$602*$H$602,2)</f>
        <v>0</v>
      </c>
      <c r="BL602" s="99" t="s">
        <v>226</v>
      </c>
      <c r="BM602" s="99" t="s">
        <v>1143</v>
      </c>
    </row>
    <row r="603" spans="2:65" s="102" customFormat="1" ht="15.75" customHeight="1" x14ac:dyDescent="0.3">
      <c r="B603" s="188"/>
      <c r="D603" s="189" t="s">
        <v>156</v>
      </c>
      <c r="F603" s="191" t="s">
        <v>1144</v>
      </c>
      <c r="H603" s="192">
        <v>53.706000000000003</v>
      </c>
      <c r="L603" s="188"/>
      <c r="M603" s="193"/>
      <c r="T603" s="194"/>
      <c r="AT603" s="190" t="s">
        <v>156</v>
      </c>
      <c r="AU603" s="190" t="s">
        <v>79</v>
      </c>
      <c r="AV603" s="190" t="s">
        <v>79</v>
      </c>
      <c r="AW603" s="190" t="s">
        <v>71</v>
      </c>
      <c r="AX603" s="190" t="s">
        <v>77</v>
      </c>
      <c r="AY603" s="190" t="s">
        <v>142</v>
      </c>
    </row>
    <row r="604" spans="2:65" s="102" customFormat="1" ht="15.75" customHeight="1" x14ac:dyDescent="0.3">
      <c r="B604" s="103"/>
      <c r="C604" s="159" t="s">
        <v>1145</v>
      </c>
      <c r="D604" s="159" t="s">
        <v>145</v>
      </c>
      <c r="E604" s="160" t="s">
        <v>1146</v>
      </c>
      <c r="F604" s="161" t="s">
        <v>1147</v>
      </c>
      <c r="G604" s="162" t="s">
        <v>293</v>
      </c>
      <c r="H604" s="163">
        <v>216.44800000000001</v>
      </c>
      <c r="I604" s="171"/>
      <c r="J604" s="164">
        <f>ROUND($I$604*$H$604,2)</f>
        <v>0</v>
      </c>
      <c r="K604" s="161" t="s">
        <v>294</v>
      </c>
      <c r="L604" s="103"/>
      <c r="M604" s="165"/>
      <c r="N604" s="179" t="s">
        <v>42</v>
      </c>
      <c r="O604" s="180">
        <v>0.19900000000000001</v>
      </c>
      <c r="P604" s="180">
        <f>$O$604*$H$604</f>
        <v>43.073152</v>
      </c>
      <c r="Q604" s="180">
        <v>3.0000000000000001E-3</v>
      </c>
      <c r="R604" s="180">
        <f>$Q$604*$H$604</f>
        <v>0.64934400000000003</v>
      </c>
      <c r="S604" s="180">
        <v>0</v>
      </c>
      <c r="T604" s="181">
        <f>$S$604*$H$604</f>
        <v>0</v>
      </c>
      <c r="AR604" s="99" t="s">
        <v>226</v>
      </c>
      <c r="AT604" s="99" t="s">
        <v>145</v>
      </c>
      <c r="AU604" s="99" t="s">
        <v>79</v>
      </c>
      <c r="AY604" s="102" t="s">
        <v>142</v>
      </c>
      <c r="BE604" s="169">
        <f>IF($N$604="základní",$J$604,0)</f>
        <v>0</v>
      </c>
      <c r="BF604" s="169">
        <f>IF($N$604="snížená",$J$604,0)</f>
        <v>0</v>
      </c>
      <c r="BG604" s="169">
        <f>IF($N$604="zákl. přenesená",$J$604,0)</f>
        <v>0</v>
      </c>
      <c r="BH604" s="169">
        <f>IF($N$604="sníž. přenesená",$J$604,0)</f>
        <v>0</v>
      </c>
      <c r="BI604" s="169">
        <f>IF($N$604="nulová",$J$604,0)</f>
        <v>0</v>
      </c>
      <c r="BJ604" s="99" t="s">
        <v>77</v>
      </c>
      <c r="BK604" s="169">
        <f>ROUND($I$604*$H$604,2)</f>
        <v>0</v>
      </c>
      <c r="BL604" s="99" t="s">
        <v>226</v>
      </c>
      <c r="BM604" s="99" t="s">
        <v>1148</v>
      </c>
    </row>
    <row r="605" spans="2:65" s="102" customFormat="1" ht="15.75" customHeight="1" x14ac:dyDescent="0.3">
      <c r="B605" s="182"/>
      <c r="D605" s="183" t="s">
        <v>156</v>
      </c>
      <c r="E605" s="184"/>
      <c r="F605" s="184" t="s">
        <v>311</v>
      </c>
      <c r="H605" s="185"/>
      <c r="L605" s="182"/>
      <c r="M605" s="186"/>
      <c r="T605" s="187"/>
      <c r="AT605" s="185" t="s">
        <v>156</v>
      </c>
      <c r="AU605" s="185" t="s">
        <v>79</v>
      </c>
      <c r="AV605" s="185" t="s">
        <v>77</v>
      </c>
      <c r="AW605" s="185" t="s">
        <v>121</v>
      </c>
      <c r="AX605" s="185" t="s">
        <v>71</v>
      </c>
      <c r="AY605" s="185" t="s">
        <v>142</v>
      </c>
    </row>
    <row r="606" spans="2:65" s="102" customFormat="1" ht="15.75" customHeight="1" x14ac:dyDescent="0.3">
      <c r="B606" s="188"/>
      <c r="D606" s="189" t="s">
        <v>156</v>
      </c>
      <c r="E606" s="190"/>
      <c r="F606" s="191" t="s">
        <v>1057</v>
      </c>
      <c r="H606" s="192">
        <v>216.44800000000001</v>
      </c>
      <c r="L606" s="188"/>
      <c r="M606" s="193"/>
      <c r="T606" s="194"/>
      <c r="AT606" s="190" t="s">
        <v>156</v>
      </c>
      <c r="AU606" s="190" t="s">
        <v>79</v>
      </c>
      <c r="AV606" s="190" t="s">
        <v>79</v>
      </c>
      <c r="AW606" s="190" t="s">
        <v>121</v>
      </c>
      <c r="AX606" s="190" t="s">
        <v>71</v>
      </c>
      <c r="AY606" s="190" t="s">
        <v>142</v>
      </c>
    </row>
    <row r="607" spans="2:65" s="102" customFormat="1" ht="15.75" customHeight="1" x14ac:dyDescent="0.3">
      <c r="B607" s="195"/>
      <c r="D607" s="189" t="s">
        <v>156</v>
      </c>
      <c r="E607" s="196"/>
      <c r="F607" s="197" t="s">
        <v>167</v>
      </c>
      <c r="H607" s="198">
        <v>216.44800000000001</v>
      </c>
      <c r="L607" s="195"/>
      <c r="M607" s="199"/>
      <c r="T607" s="200"/>
      <c r="AT607" s="196" t="s">
        <v>156</v>
      </c>
      <c r="AU607" s="196" t="s">
        <v>79</v>
      </c>
      <c r="AV607" s="196" t="s">
        <v>149</v>
      </c>
      <c r="AW607" s="196" t="s">
        <v>121</v>
      </c>
      <c r="AX607" s="196" t="s">
        <v>77</v>
      </c>
      <c r="AY607" s="196" t="s">
        <v>142</v>
      </c>
    </row>
    <row r="608" spans="2:65" s="102" customFormat="1" ht="15.75" customHeight="1" x14ac:dyDescent="0.3">
      <c r="B608" s="103"/>
      <c r="C608" s="208" t="s">
        <v>1149</v>
      </c>
      <c r="D608" s="208" t="s">
        <v>380</v>
      </c>
      <c r="E608" s="202" t="s">
        <v>606</v>
      </c>
      <c r="F608" s="203" t="s">
        <v>607</v>
      </c>
      <c r="G608" s="201" t="s">
        <v>293</v>
      </c>
      <c r="H608" s="204">
        <v>227.27</v>
      </c>
      <c r="I608" s="218"/>
      <c r="J608" s="205">
        <f>ROUND($I$608*$H$608,2)</f>
        <v>0</v>
      </c>
      <c r="K608" s="203" t="s">
        <v>294</v>
      </c>
      <c r="L608" s="206"/>
      <c r="M608" s="203"/>
      <c r="N608" s="207" t="s">
        <v>42</v>
      </c>
      <c r="O608" s="180">
        <v>0</v>
      </c>
      <c r="P608" s="180">
        <f>$O$608*$H$608</f>
        <v>0</v>
      </c>
      <c r="Q608" s="180">
        <v>4.1999999999999997E-3</v>
      </c>
      <c r="R608" s="180">
        <f>$Q$608*$H$608</f>
        <v>0.95453399999999999</v>
      </c>
      <c r="S608" s="180">
        <v>0</v>
      </c>
      <c r="T608" s="181">
        <f>$S$608*$H$608</f>
        <v>0</v>
      </c>
      <c r="AR608" s="99" t="s">
        <v>414</v>
      </c>
      <c r="AT608" s="99" t="s">
        <v>380</v>
      </c>
      <c r="AU608" s="99" t="s">
        <v>79</v>
      </c>
      <c r="AY608" s="102" t="s">
        <v>142</v>
      </c>
      <c r="BE608" s="169">
        <f>IF($N$608="základní",$J$608,0)</f>
        <v>0</v>
      </c>
      <c r="BF608" s="169">
        <f>IF($N$608="snížená",$J$608,0)</f>
        <v>0</v>
      </c>
      <c r="BG608" s="169">
        <f>IF($N$608="zákl. přenesená",$J$608,0)</f>
        <v>0</v>
      </c>
      <c r="BH608" s="169">
        <f>IF($N$608="sníž. přenesená",$J$608,0)</f>
        <v>0</v>
      </c>
      <c r="BI608" s="169">
        <f>IF($N$608="nulová",$J$608,0)</f>
        <v>0</v>
      </c>
      <c r="BJ608" s="99" t="s">
        <v>77</v>
      </c>
      <c r="BK608" s="169">
        <f>ROUND($I$608*$H$608,2)</f>
        <v>0</v>
      </c>
      <c r="BL608" s="99" t="s">
        <v>226</v>
      </c>
      <c r="BM608" s="99" t="s">
        <v>1150</v>
      </c>
    </row>
    <row r="609" spans="2:65" s="102" customFormat="1" ht="30.75" customHeight="1" x14ac:dyDescent="0.3">
      <c r="B609" s="103"/>
      <c r="D609" s="183" t="s">
        <v>151</v>
      </c>
      <c r="F609" s="209" t="s">
        <v>598</v>
      </c>
      <c r="L609" s="103"/>
      <c r="M609" s="210"/>
      <c r="T609" s="211"/>
      <c r="AT609" s="102" t="s">
        <v>151</v>
      </c>
      <c r="AU609" s="102" t="s">
        <v>79</v>
      </c>
    </row>
    <row r="610" spans="2:65" s="102" customFormat="1" ht="15.75" customHeight="1" x14ac:dyDescent="0.3">
      <c r="B610" s="188"/>
      <c r="D610" s="189" t="s">
        <v>156</v>
      </c>
      <c r="F610" s="191" t="s">
        <v>1151</v>
      </c>
      <c r="H610" s="192">
        <v>227.27</v>
      </c>
      <c r="L610" s="188"/>
      <c r="M610" s="193"/>
      <c r="T610" s="194"/>
      <c r="AT610" s="190" t="s">
        <v>156</v>
      </c>
      <c r="AU610" s="190" t="s">
        <v>79</v>
      </c>
      <c r="AV610" s="190" t="s">
        <v>79</v>
      </c>
      <c r="AW610" s="190" t="s">
        <v>71</v>
      </c>
      <c r="AX610" s="190" t="s">
        <v>77</v>
      </c>
      <c r="AY610" s="190" t="s">
        <v>142</v>
      </c>
    </row>
    <row r="611" spans="2:65" s="102" customFormat="1" ht="15.75" customHeight="1" x14ac:dyDescent="0.3">
      <c r="B611" s="103"/>
      <c r="C611" s="159" t="s">
        <v>1152</v>
      </c>
      <c r="D611" s="159" t="s">
        <v>145</v>
      </c>
      <c r="E611" s="160" t="s">
        <v>1146</v>
      </c>
      <c r="F611" s="161" t="s">
        <v>1147</v>
      </c>
      <c r="G611" s="162" t="s">
        <v>293</v>
      </c>
      <c r="H611" s="163">
        <v>48</v>
      </c>
      <c r="I611" s="171"/>
      <c r="J611" s="164">
        <f>ROUND($I$611*$H$611,2)</f>
        <v>0</v>
      </c>
      <c r="K611" s="161" t="s">
        <v>294</v>
      </c>
      <c r="L611" s="103"/>
      <c r="M611" s="165"/>
      <c r="N611" s="179" t="s">
        <v>42</v>
      </c>
      <c r="O611" s="180">
        <v>0.19900000000000001</v>
      </c>
      <c r="P611" s="180">
        <f>$O$611*$H$611</f>
        <v>9.5519999999999996</v>
      </c>
      <c r="Q611" s="180">
        <v>3.0000000000000001E-3</v>
      </c>
      <c r="R611" s="180">
        <f>$Q$611*$H$611</f>
        <v>0.14400000000000002</v>
      </c>
      <c r="S611" s="180">
        <v>0</v>
      </c>
      <c r="T611" s="181">
        <f>$S$611*$H$611</f>
        <v>0</v>
      </c>
      <c r="AR611" s="99" t="s">
        <v>226</v>
      </c>
      <c r="AT611" s="99" t="s">
        <v>145</v>
      </c>
      <c r="AU611" s="99" t="s">
        <v>79</v>
      </c>
      <c r="AY611" s="102" t="s">
        <v>142</v>
      </c>
      <c r="BE611" s="169">
        <f>IF($N$611="základní",$J$611,0)</f>
        <v>0</v>
      </c>
      <c r="BF611" s="169">
        <f>IF($N$611="snížená",$J$611,0)</f>
        <v>0</v>
      </c>
      <c r="BG611" s="169">
        <f>IF($N$611="zákl. přenesená",$J$611,0)</f>
        <v>0</v>
      </c>
      <c r="BH611" s="169">
        <f>IF($N$611="sníž. přenesená",$J$611,0)</f>
        <v>0</v>
      </c>
      <c r="BI611" s="169">
        <f>IF($N$611="nulová",$J$611,0)</f>
        <v>0</v>
      </c>
      <c r="BJ611" s="99" t="s">
        <v>77</v>
      </c>
      <c r="BK611" s="169">
        <f>ROUND($I$611*$H$611,2)</f>
        <v>0</v>
      </c>
      <c r="BL611" s="99" t="s">
        <v>226</v>
      </c>
      <c r="BM611" s="99" t="s">
        <v>1153</v>
      </c>
    </row>
    <row r="612" spans="2:65" s="102" customFormat="1" ht="15.75" customHeight="1" x14ac:dyDescent="0.3">
      <c r="B612" s="188"/>
      <c r="D612" s="183" t="s">
        <v>156</v>
      </c>
      <c r="E612" s="191"/>
      <c r="F612" s="191" t="s">
        <v>1154</v>
      </c>
      <c r="H612" s="192">
        <v>48</v>
      </c>
      <c r="L612" s="188"/>
      <c r="M612" s="193"/>
      <c r="T612" s="194"/>
      <c r="AT612" s="190" t="s">
        <v>156</v>
      </c>
      <c r="AU612" s="190" t="s">
        <v>79</v>
      </c>
      <c r="AV612" s="190" t="s">
        <v>79</v>
      </c>
      <c r="AW612" s="190" t="s">
        <v>121</v>
      </c>
      <c r="AX612" s="190" t="s">
        <v>71</v>
      </c>
      <c r="AY612" s="190" t="s">
        <v>142</v>
      </c>
    </row>
    <row r="613" spans="2:65" s="102" customFormat="1" ht="15.75" customHeight="1" x14ac:dyDescent="0.3">
      <c r="B613" s="195"/>
      <c r="D613" s="189" t="s">
        <v>156</v>
      </c>
      <c r="E613" s="196"/>
      <c r="F613" s="197" t="s">
        <v>167</v>
      </c>
      <c r="H613" s="198">
        <v>48</v>
      </c>
      <c r="L613" s="195"/>
      <c r="M613" s="199"/>
      <c r="T613" s="200"/>
      <c r="AT613" s="196" t="s">
        <v>156</v>
      </c>
      <c r="AU613" s="196" t="s">
        <v>79</v>
      </c>
      <c r="AV613" s="196" t="s">
        <v>149</v>
      </c>
      <c r="AW613" s="196" t="s">
        <v>121</v>
      </c>
      <c r="AX613" s="196" t="s">
        <v>77</v>
      </c>
      <c r="AY613" s="196" t="s">
        <v>142</v>
      </c>
    </row>
    <row r="614" spans="2:65" s="102" customFormat="1" ht="15.75" customHeight="1" x14ac:dyDescent="0.3">
      <c r="B614" s="103"/>
      <c r="C614" s="208" t="s">
        <v>1155</v>
      </c>
      <c r="D614" s="208" t="s">
        <v>380</v>
      </c>
      <c r="E614" s="202" t="s">
        <v>1156</v>
      </c>
      <c r="F614" s="203" t="s">
        <v>1157</v>
      </c>
      <c r="G614" s="201" t="s">
        <v>293</v>
      </c>
      <c r="H614" s="204">
        <v>50.4</v>
      </c>
      <c r="I614" s="218"/>
      <c r="J614" s="205">
        <f>ROUND($I$614*$H$614,2)</f>
        <v>0</v>
      </c>
      <c r="K614" s="203" t="s">
        <v>294</v>
      </c>
      <c r="L614" s="206"/>
      <c r="M614" s="203"/>
      <c r="N614" s="207" t="s">
        <v>42</v>
      </c>
      <c r="O614" s="180">
        <v>0</v>
      </c>
      <c r="P614" s="180">
        <f>$O$614*$H$614</f>
        <v>0</v>
      </c>
      <c r="Q614" s="180">
        <v>2.4E-2</v>
      </c>
      <c r="R614" s="180">
        <f>$Q$614*$H$614</f>
        <v>1.2096</v>
      </c>
      <c r="S614" s="180">
        <v>0</v>
      </c>
      <c r="T614" s="181">
        <f>$S$614*$H$614</f>
        <v>0</v>
      </c>
      <c r="AR614" s="99" t="s">
        <v>414</v>
      </c>
      <c r="AT614" s="99" t="s">
        <v>380</v>
      </c>
      <c r="AU614" s="99" t="s">
        <v>79</v>
      </c>
      <c r="AY614" s="102" t="s">
        <v>142</v>
      </c>
      <c r="BE614" s="169">
        <f>IF($N$614="základní",$J$614,0)</f>
        <v>0</v>
      </c>
      <c r="BF614" s="169">
        <f>IF($N$614="snížená",$J$614,0)</f>
        <v>0</v>
      </c>
      <c r="BG614" s="169">
        <f>IF($N$614="zákl. přenesená",$J$614,0)</f>
        <v>0</v>
      </c>
      <c r="BH614" s="169">
        <f>IF($N$614="sníž. přenesená",$J$614,0)</f>
        <v>0</v>
      </c>
      <c r="BI614" s="169">
        <f>IF($N$614="nulová",$J$614,0)</f>
        <v>0</v>
      </c>
      <c r="BJ614" s="99" t="s">
        <v>77</v>
      </c>
      <c r="BK614" s="169">
        <f>ROUND($I$614*$H$614,2)</f>
        <v>0</v>
      </c>
      <c r="BL614" s="99" t="s">
        <v>226</v>
      </c>
      <c r="BM614" s="99" t="s">
        <v>1158</v>
      </c>
    </row>
    <row r="615" spans="2:65" s="102" customFormat="1" ht="15.75" customHeight="1" x14ac:dyDescent="0.3">
      <c r="B615" s="188"/>
      <c r="D615" s="189" t="s">
        <v>156</v>
      </c>
      <c r="F615" s="191" t="s">
        <v>1159</v>
      </c>
      <c r="H615" s="192">
        <v>50.4</v>
      </c>
      <c r="L615" s="188"/>
      <c r="M615" s="193"/>
      <c r="T615" s="194"/>
      <c r="AT615" s="190" t="s">
        <v>156</v>
      </c>
      <c r="AU615" s="190" t="s">
        <v>79</v>
      </c>
      <c r="AV615" s="190" t="s">
        <v>79</v>
      </c>
      <c r="AW615" s="190" t="s">
        <v>71</v>
      </c>
      <c r="AX615" s="190" t="s">
        <v>77</v>
      </c>
      <c r="AY615" s="190" t="s">
        <v>142</v>
      </c>
    </row>
    <row r="616" spans="2:65" s="102" customFormat="1" ht="15.75" customHeight="1" x14ac:dyDescent="0.3">
      <c r="B616" s="103"/>
      <c r="C616" s="159" t="s">
        <v>1160</v>
      </c>
      <c r="D616" s="159" t="s">
        <v>145</v>
      </c>
      <c r="E616" s="160" t="s">
        <v>1146</v>
      </c>
      <c r="F616" s="161" t="s">
        <v>1147</v>
      </c>
      <c r="G616" s="162" t="s">
        <v>293</v>
      </c>
      <c r="H616" s="163">
        <v>573.10199999999998</v>
      </c>
      <c r="I616" s="171"/>
      <c r="J616" s="164">
        <f>ROUND($I$616*$H$616,2)</f>
        <v>0</v>
      </c>
      <c r="K616" s="161" t="s">
        <v>294</v>
      </c>
      <c r="L616" s="103"/>
      <c r="M616" s="165"/>
      <c r="N616" s="179" t="s">
        <v>42</v>
      </c>
      <c r="O616" s="180">
        <v>0.19900000000000001</v>
      </c>
      <c r="P616" s="180">
        <f>$O$616*$H$616</f>
        <v>114.047298</v>
      </c>
      <c r="Q616" s="180">
        <v>3.0000000000000001E-3</v>
      </c>
      <c r="R616" s="180">
        <f>$Q$616*$H$616</f>
        <v>1.719306</v>
      </c>
      <c r="S616" s="180">
        <v>0</v>
      </c>
      <c r="T616" s="181">
        <f>$S$616*$H$616</f>
        <v>0</v>
      </c>
      <c r="AR616" s="99" t="s">
        <v>226</v>
      </c>
      <c r="AT616" s="99" t="s">
        <v>145</v>
      </c>
      <c r="AU616" s="99" t="s">
        <v>79</v>
      </c>
      <c r="AY616" s="102" t="s">
        <v>142</v>
      </c>
      <c r="BE616" s="169">
        <f>IF($N$616="základní",$J$616,0)</f>
        <v>0</v>
      </c>
      <c r="BF616" s="169">
        <f>IF($N$616="snížená",$J$616,0)</f>
        <v>0</v>
      </c>
      <c r="BG616" s="169">
        <f>IF($N$616="zákl. přenesená",$J$616,0)</f>
        <v>0</v>
      </c>
      <c r="BH616" s="169">
        <f>IF($N$616="sníž. přenesená",$J$616,0)</f>
        <v>0</v>
      </c>
      <c r="BI616" s="169">
        <f>IF($N$616="nulová",$J$616,0)</f>
        <v>0</v>
      </c>
      <c r="BJ616" s="99" t="s">
        <v>77</v>
      </c>
      <c r="BK616" s="169">
        <f>ROUND($I$616*$H$616,2)</f>
        <v>0</v>
      </c>
      <c r="BL616" s="99" t="s">
        <v>226</v>
      </c>
      <c r="BM616" s="99" t="s">
        <v>1161</v>
      </c>
    </row>
    <row r="617" spans="2:65" s="102" customFormat="1" ht="15.75" customHeight="1" x14ac:dyDescent="0.3">
      <c r="B617" s="182"/>
      <c r="D617" s="183" t="s">
        <v>156</v>
      </c>
      <c r="E617" s="184"/>
      <c r="F617" s="184" t="s">
        <v>549</v>
      </c>
      <c r="H617" s="185"/>
      <c r="L617" s="182"/>
      <c r="M617" s="186"/>
      <c r="T617" s="187"/>
      <c r="AT617" s="185" t="s">
        <v>156</v>
      </c>
      <c r="AU617" s="185" t="s">
        <v>79</v>
      </c>
      <c r="AV617" s="185" t="s">
        <v>77</v>
      </c>
      <c r="AW617" s="185" t="s">
        <v>121</v>
      </c>
      <c r="AX617" s="185" t="s">
        <v>71</v>
      </c>
      <c r="AY617" s="185" t="s">
        <v>142</v>
      </c>
    </row>
    <row r="618" spans="2:65" s="102" customFormat="1" ht="15.75" customHeight="1" x14ac:dyDescent="0.3">
      <c r="B618" s="188"/>
      <c r="D618" s="189" t="s">
        <v>156</v>
      </c>
      <c r="E618" s="190"/>
      <c r="F618" s="191" t="s">
        <v>1162</v>
      </c>
      <c r="H618" s="192">
        <v>573.10199999999998</v>
      </c>
      <c r="L618" s="188"/>
      <c r="M618" s="193"/>
      <c r="T618" s="194"/>
      <c r="AT618" s="190" t="s">
        <v>156</v>
      </c>
      <c r="AU618" s="190" t="s">
        <v>79</v>
      </c>
      <c r="AV618" s="190" t="s">
        <v>79</v>
      </c>
      <c r="AW618" s="190" t="s">
        <v>121</v>
      </c>
      <c r="AX618" s="190" t="s">
        <v>71</v>
      </c>
      <c r="AY618" s="190" t="s">
        <v>142</v>
      </c>
    </row>
    <row r="619" spans="2:65" s="102" customFormat="1" ht="15.75" customHeight="1" x14ac:dyDescent="0.3">
      <c r="B619" s="195"/>
      <c r="D619" s="189" t="s">
        <v>156</v>
      </c>
      <c r="E619" s="196"/>
      <c r="F619" s="197" t="s">
        <v>167</v>
      </c>
      <c r="H619" s="198">
        <v>573.10199999999998</v>
      </c>
      <c r="L619" s="195"/>
      <c r="M619" s="199"/>
      <c r="T619" s="200"/>
      <c r="AT619" s="196" t="s">
        <v>156</v>
      </c>
      <c r="AU619" s="196" t="s">
        <v>79</v>
      </c>
      <c r="AV619" s="196" t="s">
        <v>149</v>
      </c>
      <c r="AW619" s="196" t="s">
        <v>121</v>
      </c>
      <c r="AX619" s="196" t="s">
        <v>77</v>
      </c>
      <c r="AY619" s="196" t="s">
        <v>142</v>
      </c>
    </row>
    <row r="620" spans="2:65" s="102" customFormat="1" ht="15.75" customHeight="1" x14ac:dyDescent="0.3">
      <c r="B620" s="103"/>
      <c r="C620" s="208" t="s">
        <v>1163</v>
      </c>
      <c r="D620" s="208" t="s">
        <v>380</v>
      </c>
      <c r="E620" s="202" t="s">
        <v>1164</v>
      </c>
      <c r="F620" s="203" t="s">
        <v>1165</v>
      </c>
      <c r="G620" s="201" t="s">
        <v>293</v>
      </c>
      <c r="H620" s="204">
        <v>601.75699999999995</v>
      </c>
      <c r="I620" s="218"/>
      <c r="J620" s="205">
        <f>ROUND($I$620*$H$620,2)</f>
        <v>0</v>
      </c>
      <c r="K620" s="203" t="s">
        <v>294</v>
      </c>
      <c r="L620" s="206"/>
      <c r="M620" s="203"/>
      <c r="N620" s="207" t="s">
        <v>42</v>
      </c>
      <c r="O620" s="180">
        <v>0</v>
      </c>
      <c r="P620" s="180">
        <f>$O$620*$H$620</f>
        <v>0</v>
      </c>
      <c r="Q620" s="180">
        <v>4.0000000000000001E-3</v>
      </c>
      <c r="R620" s="180">
        <f>$Q$620*$H$620</f>
        <v>2.4070279999999999</v>
      </c>
      <c r="S620" s="180">
        <v>0</v>
      </c>
      <c r="T620" s="181">
        <f>$S$620*$H$620</f>
        <v>0</v>
      </c>
      <c r="AR620" s="99" t="s">
        <v>414</v>
      </c>
      <c r="AT620" s="99" t="s">
        <v>380</v>
      </c>
      <c r="AU620" s="99" t="s">
        <v>79</v>
      </c>
      <c r="AY620" s="102" t="s">
        <v>142</v>
      </c>
      <c r="BE620" s="169">
        <f>IF($N$620="základní",$J$620,0)</f>
        <v>0</v>
      </c>
      <c r="BF620" s="169">
        <f>IF($N$620="snížená",$J$620,0)</f>
        <v>0</v>
      </c>
      <c r="BG620" s="169">
        <f>IF($N$620="zákl. přenesená",$J$620,0)</f>
        <v>0</v>
      </c>
      <c r="BH620" s="169">
        <f>IF($N$620="sníž. přenesená",$J$620,0)</f>
        <v>0</v>
      </c>
      <c r="BI620" s="169">
        <f>IF($N$620="nulová",$J$620,0)</f>
        <v>0</v>
      </c>
      <c r="BJ620" s="99" t="s">
        <v>77</v>
      </c>
      <c r="BK620" s="169">
        <f>ROUND($I$620*$H$620,2)</f>
        <v>0</v>
      </c>
      <c r="BL620" s="99" t="s">
        <v>226</v>
      </c>
      <c r="BM620" s="99" t="s">
        <v>1166</v>
      </c>
    </row>
    <row r="621" spans="2:65" s="102" customFormat="1" ht="15.75" customHeight="1" x14ac:dyDescent="0.3">
      <c r="B621" s="188"/>
      <c r="D621" s="189" t="s">
        <v>156</v>
      </c>
      <c r="F621" s="191" t="s">
        <v>1167</v>
      </c>
      <c r="H621" s="192">
        <v>601.75699999999995</v>
      </c>
      <c r="L621" s="188"/>
      <c r="M621" s="193"/>
      <c r="T621" s="194"/>
      <c r="AT621" s="190" t="s">
        <v>156</v>
      </c>
      <c r="AU621" s="190" t="s">
        <v>79</v>
      </c>
      <c r="AV621" s="190" t="s">
        <v>79</v>
      </c>
      <c r="AW621" s="190" t="s">
        <v>71</v>
      </c>
      <c r="AX621" s="190" t="s">
        <v>77</v>
      </c>
      <c r="AY621" s="190" t="s">
        <v>142</v>
      </c>
    </row>
    <row r="622" spans="2:65" s="102" customFormat="1" ht="15.75" customHeight="1" x14ac:dyDescent="0.3">
      <c r="B622" s="103"/>
      <c r="C622" s="159" t="s">
        <v>1168</v>
      </c>
      <c r="D622" s="159" t="s">
        <v>145</v>
      </c>
      <c r="E622" s="160" t="s">
        <v>1169</v>
      </c>
      <c r="F622" s="161" t="s">
        <v>1170</v>
      </c>
      <c r="G622" s="162" t="s">
        <v>293</v>
      </c>
      <c r="H622" s="163">
        <v>127.46</v>
      </c>
      <c r="I622" s="171"/>
      <c r="J622" s="164">
        <f>ROUND($I$622*$H$622,2)</f>
        <v>0</v>
      </c>
      <c r="K622" s="161" t="s">
        <v>294</v>
      </c>
      <c r="L622" s="103"/>
      <c r="M622" s="165"/>
      <c r="N622" s="179" t="s">
        <v>42</v>
      </c>
      <c r="O622" s="180">
        <v>0.128</v>
      </c>
      <c r="P622" s="180">
        <f>$O$622*$H$622</f>
        <v>16.314879999999999</v>
      </c>
      <c r="Q622" s="180">
        <v>5.8E-4</v>
      </c>
      <c r="R622" s="180">
        <f>$Q$622*$H$622</f>
        <v>7.3926800000000001E-2</v>
      </c>
      <c r="S622" s="180">
        <v>0</v>
      </c>
      <c r="T622" s="181">
        <f>$S$622*$H$622</f>
        <v>0</v>
      </c>
      <c r="AR622" s="99" t="s">
        <v>226</v>
      </c>
      <c r="AT622" s="99" t="s">
        <v>145</v>
      </c>
      <c r="AU622" s="99" t="s">
        <v>79</v>
      </c>
      <c r="AY622" s="102" t="s">
        <v>142</v>
      </c>
      <c r="BE622" s="169">
        <f>IF($N$622="základní",$J$622,0)</f>
        <v>0</v>
      </c>
      <c r="BF622" s="169">
        <f>IF($N$622="snížená",$J$622,0)</f>
        <v>0</v>
      </c>
      <c r="BG622" s="169">
        <f>IF($N$622="zákl. přenesená",$J$622,0)</f>
        <v>0</v>
      </c>
      <c r="BH622" s="169">
        <f>IF($N$622="sníž. přenesená",$J$622,0)</f>
        <v>0</v>
      </c>
      <c r="BI622" s="169">
        <f>IF($N$622="nulová",$J$622,0)</f>
        <v>0</v>
      </c>
      <c r="BJ622" s="99" t="s">
        <v>77</v>
      </c>
      <c r="BK622" s="169">
        <f>ROUND($I$622*$H$622,2)</f>
        <v>0</v>
      </c>
      <c r="BL622" s="99" t="s">
        <v>226</v>
      </c>
      <c r="BM622" s="99" t="s">
        <v>1171</v>
      </c>
    </row>
    <row r="623" spans="2:65" s="102" customFormat="1" ht="15.75" customHeight="1" x14ac:dyDescent="0.3">
      <c r="B623" s="188"/>
      <c r="D623" s="183" t="s">
        <v>156</v>
      </c>
      <c r="E623" s="191"/>
      <c r="F623" s="191" t="s">
        <v>1172</v>
      </c>
      <c r="H623" s="192">
        <v>127.46</v>
      </c>
      <c r="L623" s="188"/>
      <c r="M623" s="193"/>
      <c r="T623" s="194"/>
      <c r="AT623" s="190" t="s">
        <v>156</v>
      </c>
      <c r="AU623" s="190" t="s">
        <v>79</v>
      </c>
      <c r="AV623" s="190" t="s">
        <v>79</v>
      </c>
      <c r="AW623" s="190" t="s">
        <v>121</v>
      </c>
      <c r="AX623" s="190" t="s">
        <v>71</v>
      </c>
      <c r="AY623" s="190" t="s">
        <v>142</v>
      </c>
    </row>
    <row r="624" spans="2:65" s="102" customFormat="1" ht="15.75" customHeight="1" x14ac:dyDescent="0.3">
      <c r="B624" s="195"/>
      <c r="D624" s="189" t="s">
        <v>156</v>
      </c>
      <c r="E624" s="196"/>
      <c r="F624" s="197" t="s">
        <v>167</v>
      </c>
      <c r="H624" s="198">
        <v>127.46</v>
      </c>
      <c r="L624" s="195"/>
      <c r="M624" s="199"/>
      <c r="T624" s="200"/>
      <c r="AT624" s="196" t="s">
        <v>156</v>
      </c>
      <c r="AU624" s="196" t="s">
        <v>79</v>
      </c>
      <c r="AV624" s="196" t="s">
        <v>149</v>
      </c>
      <c r="AW624" s="196" t="s">
        <v>121</v>
      </c>
      <c r="AX624" s="196" t="s">
        <v>77</v>
      </c>
      <c r="AY624" s="196" t="s">
        <v>142</v>
      </c>
    </row>
    <row r="625" spans="2:65" s="102" customFormat="1" ht="15.75" customHeight="1" x14ac:dyDescent="0.3">
      <c r="B625" s="103"/>
      <c r="C625" s="208" t="s">
        <v>1173</v>
      </c>
      <c r="D625" s="208" t="s">
        <v>380</v>
      </c>
      <c r="E625" s="202" t="s">
        <v>1174</v>
      </c>
      <c r="F625" s="203" t="s">
        <v>1175</v>
      </c>
      <c r="G625" s="201" t="s">
        <v>293</v>
      </c>
      <c r="H625" s="204">
        <v>133.833</v>
      </c>
      <c r="I625" s="218"/>
      <c r="J625" s="205">
        <f>ROUND($I$625*$H$625,2)</f>
        <v>0</v>
      </c>
      <c r="K625" s="203" t="s">
        <v>294</v>
      </c>
      <c r="L625" s="206"/>
      <c r="M625" s="203"/>
      <c r="N625" s="207" t="s">
        <v>42</v>
      </c>
      <c r="O625" s="180">
        <v>0</v>
      </c>
      <c r="P625" s="180">
        <f>$O$625*$H$625</f>
        <v>0</v>
      </c>
      <c r="Q625" s="180">
        <v>1.2E-2</v>
      </c>
      <c r="R625" s="180">
        <f>$Q$625*$H$625</f>
        <v>1.605996</v>
      </c>
      <c r="S625" s="180">
        <v>0</v>
      </c>
      <c r="T625" s="181">
        <f>$S$625*$H$625</f>
        <v>0</v>
      </c>
      <c r="AR625" s="99" t="s">
        <v>414</v>
      </c>
      <c r="AT625" s="99" t="s">
        <v>380</v>
      </c>
      <c r="AU625" s="99" t="s">
        <v>79</v>
      </c>
      <c r="AY625" s="102" t="s">
        <v>142</v>
      </c>
      <c r="BE625" s="169">
        <f>IF($N$625="základní",$J$625,0)</f>
        <v>0</v>
      </c>
      <c r="BF625" s="169">
        <f>IF($N$625="snížená",$J$625,0)</f>
        <v>0</v>
      </c>
      <c r="BG625" s="169">
        <f>IF($N$625="zákl. přenesená",$J$625,0)</f>
        <v>0</v>
      </c>
      <c r="BH625" s="169">
        <f>IF($N$625="sníž. přenesená",$J$625,0)</f>
        <v>0</v>
      </c>
      <c r="BI625" s="169">
        <f>IF($N$625="nulová",$J$625,0)</f>
        <v>0</v>
      </c>
      <c r="BJ625" s="99" t="s">
        <v>77</v>
      </c>
      <c r="BK625" s="169">
        <f>ROUND($I$625*$H$625,2)</f>
        <v>0</v>
      </c>
      <c r="BL625" s="99" t="s">
        <v>226</v>
      </c>
      <c r="BM625" s="99" t="s">
        <v>1176</v>
      </c>
    </row>
    <row r="626" spans="2:65" s="102" customFormat="1" ht="15.75" customHeight="1" x14ac:dyDescent="0.3">
      <c r="B626" s="188"/>
      <c r="D626" s="189" t="s">
        <v>156</v>
      </c>
      <c r="F626" s="191" t="s">
        <v>1177</v>
      </c>
      <c r="H626" s="192">
        <v>133.833</v>
      </c>
      <c r="L626" s="188"/>
      <c r="M626" s="193"/>
      <c r="T626" s="194"/>
      <c r="AT626" s="190" t="s">
        <v>156</v>
      </c>
      <c r="AU626" s="190" t="s">
        <v>79</v>
      </c>
      <c r="AV626" s="190" t="s">
        <v>79</v>
      </c>
      <c r="AW626" s="190" t="s">
        <v>71</v>
      </c>
      <c r="AX626" s="190" t="s">
        <v>77</v>
      </c>
      <c r="AY626" s="190" t="s">
        <v>142</v>
      </c>
    </row>
    <row r="627" spans="2:65" s="102" customFormat="1" ht="15.75" customHeight="1" x14ac:dyDescent="0.3">
      <c r="B627" s="103"/>
      <c r="C627" s="159" t="s">
        <v>1178</v>
      </c>
      <c r="D627" s="159" t="s">
        <v>145</v>
      </c>
      <c r="E627" s="160" t="s">
        <v>1179</v>
      </c>
      <c r="F627" s="161" t="s">
        <v>1180</v>
      </c>
      <c r="G627" s="162" t="s">
        <v>433</v>
      </c>
      <c r="H627" s="163">
        <v>204</v>
      </c>
      <c r="I627" s="171"/>
      <c r="J627" s="164">
        <f>ROUND($I$627*$H$627,2)</f>
        <v>0</v>
      </c>
      <c r="K627" s="161" t="s">
        <v>294</v>
      </c>
      <c r="L627" s="103"/>
      <c r="M627" s="165"/>
      <c r="N627" s="179" t="s">
        <v>42</v>
      </c>
      <c r="O627" s="180">
        <v>4.4999999999999998E-2</v>
      </c>
      <c r="P627" s="180">
        <f>$O$627*$H$627</f>
        <v>9.18</v>
      </c>
      <c r="Q627" s="180">
        <v>0</v>
      </c>
      <c r="R627" s="180">
        <f>$Q$627*$H$627</f>
        <v>0</v>
      </c>
      <c r="S627" s="180">
        <v>0</v>
      </c>
      <c r="T627" s="181">
        <f>$S$627*$H$627</f>
        <v>0</v>
      </c>
      <c r="AR627" s="99" t="s">
        <v>226</v>
      </c>
      <c r="AT627" s="99" t="s">
        <v>145</v>
      </c>
      <c r="AU627" s="99" t="s">
        <v>79</v>
      </c>
      <c r="AY627" s="102" t="s">
        <v>142</v>
      </c>
      <c r="BE627" s="169">
        <f>IF($N$627="základní",$J$627,0)</f>
        <v>0</v>
      </c>
      <c r="BF627" s="169">
        <f>IF($N$627="snížená",$J$627,0)</f>
        <v>0</v>
      </c>
      <c r="BG627" s="169">
        <f>IF($N$627="zákl. přenesená",$J$627,0)</f>
        <v>0</v>
      </c>
      <c r="BH627" s="169">
        <f>IF($N$627="sníž. přenesená",$J$627,0)</f>
        <v>0</v>
      </c>
      <c r="BI627" s="169">
        <f>IF($N$627="nulová",$J$627,0)</f>
        <v>0</v>
      </c>
      <c r="BJ627" s="99" t="s">
        <v>77</v>
      </c>
      <c r="BK627" s="169">
        <f>ROUND($I$627*$H$627,2)</f>
        <v>0</v>
      </c>
      <c r="BL627" s="99" t="s">
        <v>226</v>
      </c>
      <c r="BM627" s="99" t="s">
        <v>1181</v>
      </c>
    </row>
    <row r="628" spans="2:65" s="102" customFormat="1" ht="15.75" customHeight="1" x14ac:dyDescent="0.3">
      <c r="B628" s="188"/>
      <c r="D628" s="183" t="s">
        <v>156</v>
      </c>
      <c r="E628" s="191"/>
      <c r="F628" s="191" t="s">
        <v>1182</v>
      </c>
      <c r="H628" s="192">
        <v>140</v>
      </c>
      <c r="L628" s="188"/>
      <c r="M628" s="193"/>
      <c r="T628" s="194"/>
      <c r="AT628" s="190" t="s">
        <v>156</v>
      </c>
      <c r="AU628" s="190" t="s">
        <v>79</v>
      </c>
      <c r="AV628" s="190" t="s">
        <v>79</v>
      </c>
      <c r="AW628" s="190" t="s">
        <v>121</v>
      </c>
      <c r="AX628" s="190" t="s">
        <v>71</v>
      </c>
      <c r="AY628" s="190" t="s">
        <v>142</v>
      </c>
    </row>
    <row r="629" spans="2:65" s="102" customFormat="1" ht="15.75" customHeight="1" x14ac:dyDescent="0.3">
      <c r="B629" s="188"/>
      <c r="D629" s="189" t="s">
        <v>156</v>
      </c>
      <c r="E629" s="190"/>
      <c r="F629" s="191" t="s">
        <v>1183</v>
      </c>
      <c r="H629" s="192">
        <v>64</v>
      </c>
      <c r="L629" s="188"/>
      <c r="M629" s="193"/>
      <c r="T629" s="194"/>
      <c r="AT629" s="190" t="s">
        <v>156</v>
      </c>
      <c r="AU629" s="190" t="s">
        <v>79</v>
      </c>
      <c r="AV629" s="190" t="s">
        <v>79</v>
      </c>
      <c r="AW629" s="190" t="s">
        <v>121</v>
      </c>
      <c r="AX629" s="190" t="s">
        <v>71</v>
      </c>
      <c r="AY629" s="190" t="s">
        <v>142</v>
      </c>
    </row>
    <row r="630" spans="2:65" s="102" customFormat="1" ht="15.75" customHeight="1" x14ac:dyDescent="0.3">
      <c r="B630" s="195"/>
      <c r="D630" s="189" t="s">
        <v>156</v>
      </c>
      <c r="E630" s="196"/>
      <c r="F630" s="197" t="s">
        <v>167</v>
      </c>
      <c r="H630" s="198">
        <v>204</v>
      </c>
      <c r="L630" s="195"/>
      <c r="M630" s="199"/>
      <c r="T630" s="200"/>
      <c r="AT630" s="196" t="s">
        <v>156</v>
      </c>
      <c r="AU630" s="196" t="s">
        <v>79</v>
      </c>
      <c r="AV630" s="196" t="s">
        <v>149</v>
      </c>
      <c r="AW630" s="196" t="s">
        <v>121</v>
      </c>
      <c r="AX630" s="196" t="s">
        <v>77</v>
      </c>
      <c r="AY630" s="196" t="s">
        <v>142</v>
      </c>
    </row>
    <row r="631" spans="2:65" s="102" customFormat="1" ht="15.75" customHeight="1" x14ac:dyDescent="0.3">
      <c r="B631" s="103"/>
      <c r="C631" s="208" t="s">
        <v>1184</v>
      </c>
      <c r="D631" s="208" t="s">
        <v>380</v>
      </c>
      <c r="E631" s="202" t="s">
        <v>1185</v>
      </c>
      <c r="F631" s="203" t="s">
        <v>1186</v>
      </c>
      <c r="G631" s="201" t="s">
        <v>755</v>
      </c>
      <c r="H631" s="204">
        <v>224.4</v>
      </c>
      <c r="I631" s="218"/>
      <c r="J631" s="205">
        <f>ROUND($I$631*$H$631,2)</f>
        <v>0</v>
      </c>
      <c r="K631" s="203" t="s">
        <v>294</v>
      </c>
      <c r="L631" s="206"/>
      <c r="M631" s="203"/>
      <c r="N631" s="207" t="s">
        <v>42</v>
      </c>
      <c r="O631" s="180">
        <v>0</v>
      </c>
      <c r="P631" s="180">
        <f>$O$631*$H$631</f>
        <v>0</v>
      </c>
      <c r="Q631" s="180">
        <v>5.4600000000000004E-4</v>
      </c>
      <c r="R631" s="180">
        <f>$Q$631*$H$631</f>
        <v>0.12252240000000002</v>
      </c>
      <c r="S631" s="180">
        <v>0</v>
      </c>
      <c r="T631" s="181">
        <f>$S$631*$H$631</f>
        <v>0</v>
      </c>
      <c r="AR631" s="99" t="s">
        <v>414</v>
      </c>
      <c r="AT631" s="99" t="s">
        <v>380</v>
      </c>
      <c r="AU631" s="99" t="s">
        <v>79</v>
      </c>
      <c r="AY631" s="102" t="s">
        <v>142</v>
      </c>
      <c r="BE631" s="169">
        <f>IF($N$631="základní",$J$631,0)</f>
        <v>0</v>
      </c>
      <c r="BF631" s="169">
        <f>IF($N$631="snížená",$J$631,0)</f>
        <v>0</v>
      </c>
      <c r="BG631" s="169">
        <f>IF($N$631="zákl. přenesená",$J$631,0)</f>
        <v>0</v>
      </c>
      <c r="BH631" s="169">
        <f>IF($N$631="sníž. přenesená",$J$631,0)</f>
        <v>0</v>
      </c>
      <c r="BI631" s="169">
        <f>IF($N$631="nulová",$J$631,0)</f>
        <v>0</v>
      </c>
      <c r="BJ631" s="99" t="s">
        <v>77</v>
      </c>
      <c r="BK631" s="169">
        <f>ROUND($I$631*$H$631,2)</f>
        <v>0</v>
      </c>
      <c r="BL631" s="99" t="s">
        <v>226</v>
      </c>
      <c r="BM631" s="99" t="s">
        <v>1187</v>
      </c>
    </row>
    <row r="632" spans="2:65" s="102" customFormat="1" ht="15.75" customHeight="1" x14ac:dyDescent="0.3">
      <c r="B632" s="188"/>
      <c r="D632" s="189" t="s">
        <v>156</v>
      </c>
      <c r="F632" s="191" t="s">
        <v>1188</v>
      </c>
      <c r="H632" s="192">
        <v>224.4</v>
      </c>
      <c r="L632" s="188"/>
      <c r="M632" s="193"/>
      <c r="T632" s="194"/>
      <c r="AT632" s="190" t="s">
        <v>156</v>
      </c>
      <c r="AU632" s="190" t="s">
        <v>79</v>
      </c>
      <c r="AV632" s="190" t="s">
        <v>79</v>
      </c>
      <c r="AW632" s="190" t="s">
        <v>71</v>
      </c>
      <c r="AX632" s="190" t="s">
        <v>77</v>
      </c>
      <c r="AY632" s="190" t="s">
        <v>142</v>
      </c>
    </row>
    <row r="633" spans="2:65" s="102" customFormat="1" ht="15.75" customHeight="1" x14ac:dyDescent="0.3">
      <c r="B633" s="103"/>
      <c r="C633" s="159" t="s">
        <v>1189</v>
      </c>
      <c r="D633" s="159" t="s">
        <v>145</v>
      </c>
      <c r="E633" s="160" t="s">
        <v>1190</v>
      </c>
      <c r="F633" s="161" t="s">
        <v>1191</v>
      </c>
      <c r="G633" s="162" t="s">
        <v>293</v>
      </c>
      <c r="H633" s="163">
        <v>56</v>
      </c>
      <c r="I633" s="171"/>
      <c r="J633" s="164">
        <f>ROUND($I$633*$H$633,2)</f>
        <v>0</v>
      </c>
      <c r="K633" s="161"/>
      <c r="L633" s="103"/>
      <c r="M633" s="165"/>
      <c r="N633" s="179" t="s">
        <v>42</v>
      </c>
      <c r="O633" s="180">
        <v>0.14000000000000001</v>
      </c>
      <c r="P633" s="180">
        <f>$O$633*$H$633</f>
        <v>7.8400000000000007</v>
      </c>
      <c r="Q633" s="180">
        <v>1.16E-3</v>
      </c>
      <c r="R633" s="180">
        <f>$Q$633*$H$633</f>
        <v>6.4960000000000004E-2</v>
      </c>
      <c r="S633" s="180">
        <v>0</v>
      </c>
      <c r="T633" s="181">
        <f>$S$633*$H$633</f>
        <v>0</v>
      </c>
      <c r="AR633" s="99" t="s">
        <v>226</v>
      </c>
      <c r="AT633" s="99" t="s">
        <v>145</v>
      </c>
      <c r="AU633" s="99" t="s">
        <v>79</v>
      </c>
      <c r="AY633" s="102" t="s">
        <v>142</v>
      </c>
      <c r="BE633" s="169">
        <f>IF($N$633="základní",$J$633,0)</f>
        <v>0</v>
      </c>
      <c r="BF633" s="169">
        <f>IF($N$633="snížená",$J$633,0)</f>
        <v>0</v>
      </c>
      <c r="BG633" s="169">
        <f>IF($N$633="zákl. přenesená",$J$633,0)</f>
        <v>0</v>
      </c>
      <c r="BH633" s="169">
        <f>IF($N$633="sníž. přenesená",$J$633,0)</f>
        <v>0</v>
      </c>
      <c r="BI633" s="169">
        <f>IF($N$633="nulová",$J$633,0)</f>
        <v>0</v>
      </c>
      <c r="BJ633" s="99" t="s">
        <v>77</v>
      </c>
      <c r="BK633" s="169">
        <f>ROUND($I$633*$H$633,2)</f>
        <v>0</v>
      </c>
      <c r="BL633" s="99" t="s">
        <v>226</v>
      </c>
      <c r="BM633" s="99" t="s">
        <v>1192</v>
      </c>
    </row>
    <row r="634" spans="2:65" s="102" customFormat="1" ht="15.75" customHeight="1" x14ac:dyDescent="0.3">
      <c r="B634" s="182"/>
      <c r="D634" s="183" t="s">
        <v>156</v>
      </c>
      <c r="E634" s="184"/>
      <c r="F634" s="184" t="s">
        <v>684</v>
      </c>
      <c r="H634" s="185"/>
      <c r="L634" s="182"/>
      <c r="M634" s="186"/>
      <c r="T634" s="187"/>
      <c r="AT634" s="185" t="s">
        <v>156</v>
      </c>
      <c r="AU634" s="185" t="s">
        <v>79</v>
      </c>
      <c r="AV634" s="185" t="s">
        <v>77</v>
      </c>
      <c r="AW634" s="185" t="s">
        <v>121</v>
      </c>
      <c r="AX634" s="185" t="s">
        <v>71</v>
      </c>
      <c r="AY634" s="185" t="s">
        <v>142</v>
      </c>
    </row>
    <row r="635" spans="2:65" s="102" customFormat="1" ht="15.75" customHeight="1" x14ac:dyDescent="0.3">
      <c r="B635" s="182"/>
      <c r="D635" s="189" t="s">
        <v>156</v>
      </c>
      <c r="E635" s="185"/>
      <c r="F635" s="184" t="s">
        <v>1014</v>
      </c>
      <c r="H635" s="185"/>
      <c r="L635" s="182"/>
      <c r="M635" s="186"/>
      <c r="T635" s="187"/>
      <c r="AT635" s="185" t="s">
        <v>156</v>
      </c>
      <c r="AU635" s="185" t="s">
        <v>79</v>
      </c>
      <c r="AV635" s="185" t="s">
        <v>77</v>
      </c>
      <c r="AW635" s="185" t="s">
        <v>121</v>
      </c>
      <c r="AX635" s="185" t="s">
        <v>71</v>
      </c>
      <c r="AY635" s="185" t="s">
        <v>142</v>
      </c>
    </row>
    <row r="636" spans="2:65" s="102" customFormat="1" ht="15.75" customHeight="1" x14ac:dyDescent="0.3">
      <c r="B636" s="188"/>
      <c r="D636" s="189" t="s">
        <v>156</v>
      </c>
      <c r="E636" s="190"/>
      <c r="F636" s="191" t="s">
        <v>730</v>
      </c>
      <c r="H636" s="192">
        <v>56</v>
      </c>
      <c r="L636" s="188"/>
      <c r="M636" s="193"/>
      <c r="T636" s="194"/>
      <c r="AT636" s="190" t="s">
        <v>156</v>
      </c>
      <c r="AU636" s="190" t="s">
        <v>79</v>
      </c>
      <c r="AV636" s="190" t="s">
        <v>79</v>
      </c>
      <c r="AW636" s="190" t="s">
        <v>121</v>
      </c>
      <c r="AX636" s="190" t="s">
        <v>71</v>
      </c>
      <c r="AY636" s="190" t="s">
        <v>142</v>
      </c>
    </row>
    <row r="637" spans="2:65" s="102" customFormat="1" ht="15.75" customHeight="1" x14ac:dyDescent="0.3">
      <c r="B637" s="195"/>
      <c r="D637" s="189" t="s">
        <v>156</v>
      </c>
      <c r="E637" s="196"/>
      <c r="F637" s="197" t="s">
        <v>167</v>
      </c>
      <c r="H637" s="198">
        <v>56</v>
      </c>
      <c r="L637" s="195"/>
      <c r="M637" s="199"/>
      <c r="T637" s="200"/>
      <c r="AT637" s="196" t="s">
        <v>156</v>
      </c>
      <c r="AU637" s="196" t="s">
        <v>79</v>
      </c>
      <c r="AV637" s="196" t="s">
        <v>149</v>
      </c>
      <c r="AW637" s="196" t="s">
        <v>121</v>
      </c>
      <c r="AX637" s="196" t="s">
        <v>77</v>
      </c>
      <c r="AY637" s="196" t="s">
        <v>142</v>
      </c>
    </row>
    <row r="638" spans="2:65" s="102" customFormat="1" ht="15.75" customHeight="1" x14ac:dyDescent="0.3">
      <c r="B638" s="103"/>
      <c r="C638" s="208" t="s">
        <v>1193</v>
      </c>
      <c r="D638" s="208" t="s">
        <v>380</v>
      </c>
      <c r="E638" s="202" t="s">
        <v>1194</v>
      </c>
      <c r="F638" s="203" t="s">
        <v>1195</v>
      </c>
      <c r="G638" s="201" t="s">
        <v>293</v>
      </c>
      <c r="H638" s="204">
        <v>58.8</v>
      </c>
      <c r="I638" s="218"/>
      <c r="J638" s="205">
        <f>ROUND($I$638*$H$638,2)</f>
        <v>0</v>
      </c>
      <c r="K638" s="203" t="s">
        <v>294</v>
      </c>
      <c r="L638" s="206"/>
      <c r="M638" s="203"/>
      <c r="N638" s="207" t="s">
        <v>42</v>
      </c>
      <c r="O638" s="180">
        <v>0</v>
      </c>
      <c r="P638" s="180">
        <f>$O$638*$H$638</f>
        <v>0</v>
      </c>
      <c r="Q638" s="180">
        <v>5.5999999999999999E-3</v>
      </c>
      <c r="R638" s="180">
        <f>$Q$638*$H$638</f>
        <v>0.32927999999999996</v>
      </c>
      <c r="S638" s="180">
        <v>0</v>
      </c>
      <c r="T638" s="181">
        <f>$S$638*$H$638</f>
        <v>0</v>
      </c>
      <c r="AR638" s="99" t="s">
        <v>414</v>
      </c>
      <c r="AT638" s="99" t="s">
        <v>380</v>
      </c>
      <c r="AU638" s="99" t="s">
        <v>79</v>
      </c>
      <c r="AY638" s="102" t="s">
        <v>142</v>
      </c>
      <c r="BE638" s="169">
        <f>IF($N$638="základní",$J$638,0)</f>
        <v>0</v>
      </c>
      <c r="BF638" s="169">
        <f>IF($N$638="snížená",$J$638,0)</f>
        <v>0</v>
      </c>
      <c r="BG638" s="169">
        <f>IF($N$638="zákl. přenesená",$J$638,0)</f>
        <v>0</v>
      </c>
      <c r="BH638" s="169">
        <f>IF($N$638="sníž. přenesená",$J$638,0)</f>
        <v>0</v>
      </c>
      <c r="BI638" s="169">
        <f>IF($N$638="nulová",$J$638,0)</f>
        <v>0</v>
      </c>
      <c r="BJ638" s="99" t="s">
        <v>77</v>
      </c>
      <c r="BK638" s="169">
        <f>ROUND($I$638*$H$638,2)</f>
        <v>0</v>
      </c>
      <c r="BL638" s="99" t="s">
        <v>226</v>
      </c>
      <c r="BM638" s="99" t="s">
        <v>1196</v>
      </c>
    </row>
    <row r="639" spans="2:65" s="102" customFormat="1" ht="30.75" customHeight="1" x14ac:dyDescent="0.3">
      <c r="B639" s="103"/>
      <c r="D639" s="183" t="s">
        <v>151</v>
      </c>
      <c r="F639" s="209" t="s">
        <v>598</v>
      </c>
      <c r="L639" s="103"/>
      <c r="M639" s="210"/>
      <c r="T639" s="211"/>
      <c r="AT639" s="102" t="s">
        <v>151</v>
      </c>
      <c r="AU639" s="102" t="s">
        <v>79</v>
      </c>
    </row>
    <row r="640" spans="2:65" s="102" customFormat="1" ht="15.75" customHeight="1" x14ac:dyDescent="0.3">
      <c r="B640" s="188"/>
      <c r="D640" s="189" t="s">
        <v>156</v>
      </c>
      <c r="F640" s="191" t="s">
        <v>1197</v>
      </c>
      <c r="H640" s="192">
        <v>58.8</v>
      </c>
      <c r="L640" s="188"/>
      <c r="M640" s="193"/>
      <c r="T640" s="194"/>
      <c r="AT640" s="190" t="s">
        <v>156</v>
      </c>
      <c r="AU640" s="190" t="s">
        <v>79</v>
      </c>
      <c r="AV640" s="190" t="s">
        <v>79</v>
      </c>
      <c r="AW640" s="190" t="s">
        <v>71</v>
      </c>
      <c r="AX640" s="190" t="s">
        <v>77</v>
      </c>
      <c r="AY640" s="190" t="s">
        <v>142</v>
      </c>
    </row>
    <row r="641" spans="2:65" s="102" customFormat="1" ht="27" customHeight="1" x14ac:dyDescent="0.3">
      <c r="B641" s="103"/>
      <c r="C641" s="159" t="s">
        <v>1198</v>
      </c>
      <c r="D641" s="159" t="s">
        <v>145</v>
      </c>
      <c r="E641" s="160" t="s">
        <v>1199</v>
      </c>
      <c r="F641" s="161" t="s">
        <v>1200</v>
      </c>
      <c r="G641" s="162" t="s">
        <v>293</v>
      </c>
      <c r="H641" s="163">
        <v>696.90499999999997</v>
      </c>
      <c r="I641" s="171"/>
      <c r="J641" s="164">
        <f>ROUND($I$641*$H$641,2)</f>
        <v>0</v>
      </c>
      <c r="K641" s="161"/>
      <c r="L641" s="103"/>
      <c r="M641" s="165"/>
      <c r="N641" s="179" t="s">
        <v>42</v>
      </c>
      <c r="O641" s="180">
        <v>0.06</v>
      </c>
      <c r="P641" s="180">
        <f>$O$641*$H$641</f>
        <v>41.814299999999996</v>
      </c>
      <c r="Q641" s="180">
        <v>4.0999999999999999E-4</v>
      </c>
      <c r="R641" s="180">
        <f>$Q$641*$H$641</f>
        <v>0.28573104999999999</v>
      </c>
      <c r="S641" s="180">
        <v>0</v>
      </c>
      <c r="T641" s="181">
        <f>$S$641*$H$641</f>
        <v>0</v>
      </c>
      <c r="AR641" s="99" t="s">
        <v>226</v>
      </c>
      <c r="AT641" s="99" t="s">
        <v>145</v>
      </c>
      <c r="AU641" s="99" t="s">
        <v>79</v>
      </c>
      <c r="AY641" s="102" t="s">
        <v>142</v>
      </c>
      <c r="BE641" s="169">
        <f>IF($N$641="základní",$J$641,0)</f>
        <v>0</v>
      </c>
      <c r="BF641" s="169">
        <f>IF($N$641="snížená",$J$641,0)</f>
        <v>0</v>
      </c>
      <c r="BG641" s="169">
        <f>IF($N$641="zákl. přenesená",$J$641,0)</f>
        <v>0</v>
      </c>
      <c r="BH641" s="169">
        <f>IF($N$641="sníž. přenesená",$J$641,0)</f>
        <v>0</v>
      </c>
      <c r="BI641" s="169">
        <f>IF($N$641="nulová",$J$641,0)</f>
        <v>0</v>
      </c>
      <c r="BJ641" s="99" t="s">
        <v>77</v>
      </c>
      <c r="BK641" s="169">
        <f>ROUND($I$641*$H$641,2)</f>
        <v>0</v>
      </c>
      <c r="BL641" s="99" t="s">
        <v>226</v>
      </c>
      <c r="BM641" s="99" t="s">
        <v>1201</v>
      </c>
    </row>
    <row r="642" spans="2:65" s="102" customFormat="1" ht="30.75" customHeight="1" x14ac:dyDescent="0.3">
      <c r="B642" s="103"/>
      <c r="D642" s="183" t="s">
        <v>151</v>
      </c>
      <c r="F642" s="209" t="s">
        <v>1202</v>
      </c>
      <c r="L642" s="103"/>
      <c r="M642" s="210"/>
      <c r="T642" s="211"/>
      <c r="AT642" s="102" t="s">
        <v>151</v>
      </c>
      <c r="AU642" s="102" t="s">
        <v>79</v>
      </c>
    </row>
    <row r="643" spans="2:65" s="102" customFormat="1" ht="15.75" customHeight="1" x14ac:dyDescent="0.3">
      <c r="B643" s="182"/>
      <c r="D643" s="189" t="s">
        <v>156</v>
      </c>
      <c r="E643" s="185"/>
      <c r="F643" s="184" t="s">
        <v>684</v>
      </c>
      <c r="H643" s="185"/>
      <c r="L643" s="182"/>
      <c r="M643" s="186"/>
      <c r="T643" s="187"/>
      <c r="AT643" s="185" t="s">
        <v>156</v>
      </c>
      <c r="AU643" s="185" t="s">
        <v>79</v>
      </c>
      <c r="AV643" s="185" t="s">
        <v>77</v>
      </c>
      <c r="AW643" s="185" t="s">
        <v>121</v>
      </c>
      <c r="AX643" s="185" t="s">
        <v>71</v>
      </c>
      <c r="AY643" s="185" t="s">
        <v>142</v>
      </c>
    </row>
    <row r="644" spans="2:65" s="102" customFormat="1" ht="15.75" customHeight="1" x14ac:dyDescent="0.3">
      <c r="B644" s="188"/>
      <c r="D644" s="189" t="s">
        <v>156</v>
      </c>
      <c r="E644" s="190"/>
      <c r="F644" s="191" t="s">
        <v>1203</v>
      </c>
      <c r="H644" s="192">
        <v>606.00400000000002</v>
      </c>
      <c r="L644" s="188"/>
      <c r="M644" s="193"/>
      <c r="T644" s="194"/>
      <c r="AT644" s="190" t="s">
        <v>156</v>
      </c>
      <c r="AU644" s="190" t="s">
        <v>79</v>
      </c>
      <c r="AV644" s="190" t="s">
        <v>79</v>
      </c>
      <c r="AW644" s="190" t="s">
        <v>121</v>
      </c>
      <c r="AX644" s="190" t="s">
        <v>71</v>
      </c>
      <c r="AY644" s="190" t="s">
        <v>142</v>
      </c>
    </row>
    <row r="645" spans="2:65" s="102" customFormat="1" ht="15.75" customHeight="1" x14ac:dyDescent="0.3">
      <c r="B645" s="195"/>
      <c r="D645" s="189" t="s">
        <v>156</v>
      </c>
      <c r="E645" s="196"/>
      <c r="F645" s="197" t="s">
        <v>167</v>
      </c>
      <c r="H645" s="198">
        <v>606.00400000000002</v>
      </c>
      <c r="L645" s="195"/>
      <c r="M645" s="199"/>
      <c r="T645" s="200"/>
      <c r="AT645" s="196" t="s">
        <v>156</v>
      </c>
      <c r="AU645" s="196" t="s">
        <v>79</v>
      </c>
      <c r="AV645" s="196" t="s">
        <v>149</v>
      </c>
      <c r="AW645" s="196" t="s">
        <v>121</v>
      </c>
      <c r="AX645" s="196" t="s">
        <v>77</v>
      </c>
      <c r="AY645" s="196" t="s">
        <v>142</v>
      </c>
    </row>
    <row r="646" spans="2:65" s="102" customFormat="1" ht="15.75" customHeight="1" x14ac:dyDescent="0.3">
      <c r="B646" s="188"/>
      <c r="D646" s="189" t="s">
        <v>156</v>
      </c>
      <c r="F646" s="191" t="s">
        <v>1204</v>
      </c>
      <c r="H646" s="192">
        <v>696.90499999999997</v>
      </c>
      <c r="L646" s="188"/>
      <c r="M646" s="193"/>
      <c r="T646" s="194"/>
      <c r="AT646" s="190" t="s">
        <v>156</v>
      </c>
      <c r="AU646" s="190" t="s">
        <v>79</v>
      </c>
      <c r="AV646" s="190" t="s">
        <v>79</v>
      </c>
      <c r="AW646" s="190" t="s">
        <v>71</v>
      </c>
      <c r="AX646" s="190" t="s">
        <v>77</v>
      </c>
      <c r="AY646" s="190" t="s">
        <v>142</v>
      </c>
    </row>
    <row r="647" spans="2:65" s="102" customFormat="1" ht="15.75" customHeight="1" x14ac:dyDescent="0.3">
      <c r="B647" s="103"/>
      <c r="C647" s="159" t="s">
        <v>1205</v>
      </c>
      <c r="D647" s="159" t="s">
        <v>145</v>
      </c>
      <c r="E647" s="160" t="s">
        <v>1206</v>
      </c>
      <c r="F647" s="161" t="s">
        <v>1207</v>
      </c>
      <c r="G647" s="162" t="s">
        <v>1036</v>
      </c>
      <c r="H647" s="163">
        <v>6897.7579999999998</v>
      </c>
      <c r="I647" s="171"/>
      <c r="J647" s="164">
        <f>ROUND($I$647*$H$647,2)</f>
        <v>0</v>
      </c>
      <c r="K647" s="161" t="s">
        <v>294</v>
      </c>
      <c r="L647" s="103"/>
      <c r="M647" s="165"/>
      <c r="N647" s="179" t="s">
        <v>42</v>
      </c>
      <c r="O647" s="180">
        <v>0</v>
      </c>
      <c r="P647" s="180">
        <f>$O$647*$H$647</f>
        <v>0</v>
      </c>
      <c r="Q647" s="180">
        <v>0</v>
      </c>
      <c r="R647" s="180">
        <f>$Q$647*$H$647</f>
        <v>0</v>
      </c>
      <c r="S647" s="180">
        <v>0</v>
      </c>
      <c r="T647" s="181">
        <f>$S$647*$H$647</f>
        <v>0</v>
      </c>
      <c r="AR647" s="99" t="s">
        <v>226</v>
      </c>
      <c r="AT647" s="99" t="s">
        <v>145</v>
      </c>
      <c r="AU647" s="99" t="s">
        <v>79</v>
      </c>
      <c r="AY647" s="102" t="s">
        <v>142</v>
      </c>
      <c r="BE647" s="169">
        <f>IF($N$647="základní",$J$647,0)</f>
        <v>0</v>
      </c>
      <c r="BF647" s="169">
        <f>IF($N$647="snížená",$J$647,0)</f>
        <v>0</v>
      </c>
      <c r="BG647" s="169">
        <f>IF($N$647="zákl. přenesená",$J$647,0)</f>
        <v>0</v>
      </c>
      <c r="BH647" s="169">
        <f>IF($N$647="sníž. přenesená",$J$647,0)</f>
        <v>0</v>
      </c>
      <c r="BI647" s="169">
        <f>IF($N$647="nulová",$J$647,0)</f>
        <v>0</v>
      </c>
      <c r="BJ647" s="99" t="s">
        <v>77</v>
      </c>
      <c r="BK647" s="169">
        <f>ROUND($I$647*$H$647,2)</f>
        <v>0</v>
      </c>
      <c r="BL647" s="99" t="s">
        <v>226</v>
      </c>
      <c r="BM647" s="99" t="s">
        <v>1208</v>
      </c>
    </row>
    <row r="648" spans="2:65" s="150" customFormat="1" ht="30.75" customHeight="1" x14ac:dyDescent="0.3">
      <c r="B648" s="151"/>
      <c r="D648" s="152" t="s">
        <v>70</v>
      </c>
      <c r="E648" s="177" t="s">
        <v>1209</v>
      </c>
      <c r="F648" s="177" t="s">
        <v>1210</v>
      </c>
      <c r="J648" s="178">
        <f>$BK$648</f>
        <v>0</v>
      </c>
      <c r="L648" s="151"/>
      <c r="M648" s="155"/>
      <c r="P648" s="156">
        <f>SUM($P$649:$P$655)</f>
        <v>37.944000000000003</v>
      </c>
      <c r="R648" s="156">
        <f>SUM($R$649:$R$655)</f>
        <v>1.7552160000000001</v>
      </c>
      <c r="T648" s="157">
        <f>SUM($T$649:$T$655)</f>
        <v>0</v>
      </c>
      <c r="AR648" s="152" t="s">
        <v>79</v>
      </c>
      <c r="AT648" s="152" t="s">
        <v>70</v>
      </c>
      <c r="AU648" s="152" t="s">
        <v>77</v>
      </c>
      <c r="AY648" s="152" t="s">
        <v>142</v>
      </c>
      <c r="BK648" s="158">
        <f>SUM($BK$649:$BK$655)</f>
        <v>0</v>
      </c>
    </row>
    <row r="649" spans="2:65" s="102" customFormat="1" ht="27" customHeight="1" x14ac:dyDescent="0.3">
      <c r="B649" s="103"/>
      <c r="C649" s="162" t="s">
        <v>1211</v>
      </c>
      <c r="D649" s="162" t="s">
        <v>145</v>
      </c>
      <c r="E649" s="160" t="s">
        <v>1212</v>
      </c>
      <c r="F649" s="161" t="s">
        <v>1213</v>
      </c>
      <c r="G649" s="162" t="s">
        <v>293</v>
      </c>
      <c r="H649" s="163">
        <v>122.4</v>
      </c>
      <c r="I649" s="171"/>
      <c r="J649" s="164">
        <f>ROUND($I$649*$H$649,2)</f>
        <v>0</v>
      </c>
      <c r="K649" s="161"/>
      <c r="L649" s="103"/>
      <c r="M649" s="165"/>
      <c r="N649" s="179" t="s">
        <v>42</v>
      </c>
      <c r="O649" s="180">
        <v>0.31</v>
      </c>
      <c r="P649" s="180">
        <f>$O$649*$H$649</f>
        <v>37.944000000000003</v>
      </c>
      <c r="Q649" s="180">
        <v>1.434E-2</v>
      </c>
      <c r="R649" s="180">
        <f>$Q$649*$H$649</f>
        <v>1.7552160000000001</v>
      </c>
      <c r="S649" s="180">
        <v>0</v>
      </c>
      <c r="T649" s="181">
        <f>$S$649*$H$649</f>
        <v>0</v>
      </c>
      <c r="AR649" s="99" t="s">
        <v>226</v>
      </c>
      <c r="AT649" s="99" t="s">
        <v>145</v>
      </c>
      <c r="AU649" s="99" t="s">
        <v>79</v>
      </c>
      <c r="AY649" s="99" t="s">
        <v>142</v>
      </c>
      <c r="BE649" s="169">
        <f>IF($N$649="základní",$J$649,0)</f>
        <v>0</v>
      </c>
      <c r="BF649" s="169">
        <f>IF($N$649="snížená",$J$649,0)</f>
        <v>0</v>
      </c>
      <c r="BG649" s="169">
        <f>IF($N$649="zákl. přenesená",$J$649,0)</f>
        <v>0</v>
      </c>
      <c r="BH649" s="169">
        <f>IF($N$649="sníž. přenesená",$J$649,0)</f>
        <v>0</v>
      </c>
      <c r="BI649" s="169">
        <f>IF($N$649="nulová",$J$649,0)</f>
        <v>0</v>
      </c>
      <c r="BJ649" s="99" t="s">
        <v>77</v>
      </c>
      <c r="BK649" s="169">
        <f>ROUND($I$649*$H$649,2)</f>
        <v>0</v>
      </c>
      <c r="BL649" s="99" t="s">
        <v>226</v>
      </c>
      <c r="BM649" s="99" t="s">
        <v>1214</v>
      </c>
    </row>
    <row r="650" spans="2:65" s="102" customFormat="1" ht="15.75" customHeight="1" x14ac:dyDescent="0.3">
      <c r="B650" s="182"/>
      <c r="D650" s="183" t="s">
        <v>156</v>
      </c>
      <c r="E650" s="184"/>
      <c r="F650" s="184" t="s">
        <v>684</v>
      </c>
      <c r="H650" s="185"/>
      <c r="L650" s="182"/>
      <c r="M650" s="186"/>
      <c r="T650" s="187"/>
      <c r="AT650" s="185" t="s">
        <v>156</v>
      </c>
      <c r="AU650" s="185" t="s">
        <v>79</v>
      </c>
      <c r="AV650" s="185" t="s">
        <v>77</v>
      </c>
      <c r="AW650" s="185" t="s">
        <v>121</v>
      </c>
      <c r="AX650" s="185" t="s">
        <v>71</v>
      </c>
      <c r="AY650" s="185" t="s">
        <v>142</v>
      </c>
    </row>
    <row r="651" spans="2:65" s="102" customFormat="1" ht="15.75" customHeight="1" x14ac:dyDescent="0.3">
      <c r="B651" s="182"/>
      <c r="D651" s="189" t="s">
        <v>156</v>
      </c>
      <c r="E651" s="185"/>
      <c r="F651" s="184" t="s">
        <v>1014</v>
      </c>
      <c r="H651" s="185"/>
      <c r="L651" s="182"/>
      <c r="M651" s="186"/>
      <c r="T651" s="187"/>
      <c r="AT651" s="185" t="s">
        <v>156</v>
      </c>
      <c r="AU651" s="185" t="s">
        <v>79</v>
      </c>
      <c r="AV651" s="185" t="s">
        <v>77</v>
      </c>
      <c r="AW651" s="185" t="s">
        <v>121</v>
      </c>
      <c r="AX651" s="185" t="s">
        <v>71</v>
      </c>
      <c r="AY651" s="185" t="s">
        <v>142</v>
      </c>
    </row>
    <row r="652" spans="2:65" s="102" customFormat="1" ht="15.75" customHeight="1" x14ac:dyDescent="0.3">
      <c r="B652" s="188"/>
      <c r="D652" s="189" t="s">
        <v>156</v>
      </c>
      <c r="E652" s="190"/>
      <c r="F652" s="191" t="s">
        <v>1215</v>
      </c>
      <c r="H652" s="192">
        <v>84</v>
      </c>
      <c r="L652" s="188"/>
      <c r="M652" s="193"/>
      <c r="T652" s="194"/>
      <c r="AT652" s="190" t="s">
        <v>156</v>
      </c>
      <c r="AU652" s="190" t="s">
        <v>79</v>
      </c>
      <c r="AV652" s="190" t="s">
        <v>79</v>
      </c>
      <c r="AW652" s="190" t="s">
        <v>121</v>
      </c>
      <c r="AX652" s="190" t="s">
        <v>71</v>
      </c>
      <c r="AY652" s="190" t="s">
        <v>142</v>
      </c>
    </row>
    <row r="653" spans="2:65" s="102" customFormat="1" ht="15.75" customHeight="1" x14ac:dyDescent="0.3">
      <c r="B653" s="188"/>
      <c r="D653" s="189" t="s">
        <v>156</v>
      </c>
      <c r="E653" s="190"/>
      <c r="F653" s="191" t="s">
        <v>1216</v>
      </c>
      <c r="H653" s="192">
        <v>38.4</v>
      </c>
      <c r="L653" s="188"/>
      <c r="M653" s="193"/>
      <c r="T653" s="194"/>
      <c r="AT653" s="190" t="s">
        <v>156</v>
      </c>
      <c r="AU653" s="190" t="s">
        <v>79</v>
      </c>
      <c r="AV653" s="190" t="s">
        <v>79</v>
      </c>
      <c r="AW653" s="190" t="s">
        <v>121</v>
      </c>
      <c r="AX653" s="190" t="s">
        <v>71</v>
      </c>
      <c r="AY653" s="190" t="s">
        <v>142</v>
      </c>
    </row>
    <row r="654" spans="2:65" s="102" customFormat="1" ht="15.75" customHeight="1" x14ac:dyDescent="0.3">
      <c r="B654" s="195"/>
      <c r="D654" s="189" t="s">
        <v>156</v>
      </c>
      <c r="E654" s="196"/>
      <c r="F654" s="197" t="s">
        <v>167</v>
      </c>
      <c r="H654" s="198">
        <v>122.4</v>
      </c>
      <c r="L654" s="195"/>
      <c r="M654" s="199"/>
      <c r="T654" s="200"/>
      <c r="AT654" s="196" t="s">
        <v>156</v>
      </c>
      <c r="AU654" s="196" t="s">
        <v>79</v>
      </c>
      <c r="AV654" s="196" t="s">
        <v>149</v>
      </c>
      <c r="AW654" s="196" t="s">
        <v>121</v>
      </c>
      <c r="AX654" s="196" t="s">
        <v>77</v>
      </c>
      <c r="AY654" s="196" t="s">
        <v>142</v>
      </c>
    </row>
    <row r="655" spans="2:65" s="102" customFormat="1" ht="15.75" customHeight="1" x14ac:dyDescent="0.3">
      <c r="B655" s="103"/>
      <c r="C655" s="159" t="s">
        <v>1217</v>
      </c>
      <c r="D655" s="159" t="s">
        <v>145</v>
      </c>
      <c r="E655" s="160" t="s">
        <v>1218</v>
      </c>
      <c r="F655" s="161" t="s">
        <v>1219</v>
      </c>
      <c r="G655" s="162" t="s">
        <v>1036</v>
      </c>
      <c r="H655" s="163">
        <v>485.928</v>
      </c>
      <c r="I655" s="171"/>
      <c r="J655" s="164">
        <f>ROUND($I$655*$H$655,2)</f>
        <v>0</v>
      </c>
      <c r="K655" s="161" t="s">
        <v>294</v>
      </c>
      <c r="L655" s="103"/>
      <c r="M655" s="165"/>
      <c r="N655" s="179" t="s">
        <v>42</v>
      </c>
      <c r="O655" s="180">
        <v>0</v>
      </c>
      <c r="P655" s="180">
        <f>$O$655*$H$655</f>
        <v>0</v>
      </c>
      <c r="Q655" s="180">
        <v>0</v>
      </c>
      <c r="R655" s="180">
        <f>$Q$655*$H$655</f>
        <v>0</v>
      </c>
      <c r="S655" s="180">
        <v>0</v>
      </c>
      <c r="T655" s="181">
        <f>$S$655*$H$655</f>
        <v>0</v>
      </c>
      <c r="AR655" s="99" t="s">
        <v>226</v>
      </c>
      <c r="AT655" s="99" t="s">
        <v>145</v>
      </c>
      <c r="AU655" s="99" t="s">
        <v>79</v>
      </c>
      <c r="AY655" s="102" t="s">
        <v>142</v>
      </c>
      <c r="BE655" s="169">
        <f>IF($N$655="základní",$J$655,0)</f>
        <v>0</v>
      </c>
      <c r="BF655" s="169">
        <f>IF($N$655="snížená",$J$655,0)</f>
        <v>0</v>
      </c>
      <c r="BG655" s="169">
        <f>IF($N$655="zákl. přenesená",$J$655,0)</f>
        <v>0</v>
      </c>
      <c r="BH655" s="169">
        <f>IF($N$655="sníž. přenesená",$J$655,0)</f>
        <v>0</v>
      </c>
      <c r="BI655" s="169">
        <f>IF($N$655="nulová",$J$655,0)</f>
        <v>0</v>
      </c>
      <c r="BJ655" s="99" t="s">
        <v>77</v>
      </c>
      <c r="BK655" s="169">
        <f>ROUND($I$655*$H$655,2)</f>
        <v>0</v>
      </c>
      <c r="BL655" s="99" t="s">
        <v>226</v>
      </c>
      <c r="BM655" s="99" t="s">
        <v>1220</v>
      </c>
    </row>
    <row r="656" spans="2:65" s="150" customFormat="1" ht="30.75" customHeight="1" x14ac:dyDescent="0.3">
      <c r="B656" s="151"/>
      <c r="D656" s="152" t="s">
        <v>70</v>
      </c>
      <c r="E656" s="177" t="s">
        <v>1221</v>
      </c>
      <c r="F656" s="177" t="s">
        <v>1222</v>
      </c>
      <c r="J656" s="178">
        <f>$BK$656</f>
        <v>0</v>
      </c>
      <c r="L656" s="151"/>
      <c r="M656" s="155"/>
      <c r="P656" s="156">
        <f>SUM($P$657:$P$678)</f>
        <v>333.35698000000002</v>
      </c>
      <c r="R656" s="156">
        <f>SUM($R$657:$R$678)</f>
        <v>1.2011954</v>
      </c>
      <c r="T656" s="157">
        <f>SUM($T$657:$T$678)</f>
        <v>1.0649999999999999</v>
      </c>
      <c r="AR656" s="152" t="s">
        <v>79</v>
      </c>
      <c r="AT656" s="152" t="s">
        <v>70</v>
      </c>
      <c r="AU656" s="152" t="s">
        <v>77</v>
      </c>
      <c r="AY656" s="152" t="s">
        <v>142</v>
      </c>
      <c r="BK656" s="158">
        <f>SUM($BK$657:$BK$678)</f>
        <v>0</v>
      </c>
    </row>
    <row r="657" spans="2:65" s="102" customFormat="1" ht="15.75" customHeight="1" x14ac:dyDescent="0.3">
      <c r="B657" s="103"/>
      <c r="C657" s="162" t="s">
        <v>1223</v>
      </c>
      <c r="D657" s="162" t="s">
        <v>145</v>
      </c>
      <c r="E657" s="160" t="s">
        <v>1224</v>
      </c>
      <c r="F657" s="161" t="s">
        <v>1225</v>
      </c>
      <c r="G657" s="162" t="s">
        <v>293</v>
      </c>
      <c r="H657" s="163">
        <v>38.21</v>
      </c>
      <c r="I657" s="171"/>
      <c r="J657" s="164">
        <f>ROUND($I$657*$H$657,2)</f>
        <v>0</v>
      </c>
      <c r="K657" s="161" t="s">
        <v>294</v>
      </c>
      <c r="L657" s="103"/>
      <c r="M657" s="165"/>
      <c r="N657" s="179" t="s">
        <v>42</v>
      </c>
      <c r="O657" s="180">
        <v>0.96799999999999997</v>
      </c>
      <c r="P657" s="180">
        <f>$O$657*$H$657</f>
        <v>36.987279999999998</v>
      </c>
      <c r="Q657" s="180">
        <v>1.223E-2</v>
      </c>
      <c r="R657" s="180">
        <f>$Q$657*$H$657</f>
        <v>0.46730830000000001</v>
      </c>
      <c r="S657" s="180">
        <v>0</v>
      </c>
      <c r="T657" s="181">
        <f>$S$657*$H$657</f>
        <v>0</v>
      </c>
      <c r="AR657" s="99" t="s">
        <v>226</v>
      </c>
      <c r="AT657" s="99" t="s">
        <v>145</v>
      </c>
      <c r="AU657" s="99" t="s">
        <v>79</v>
      </c>
      <c r="AY657" s="99" t="s">
        <v>142</v>
      </c>
      <c r="BE657" s="169">
        <f>IF($N$657="základní",$J$657,0)</f>
        <v>0</v>
      </c>
      <c r="BF657" s="169">
        <f>IF($N$657="snížená",$J$657,0)</f>
        <v>0</v>
      </c>
      <c r="BG657" s="169">
        <f>IF($N$657="zákl. přenesená",$J$657,0)</f>
        <v>0</v>
      </c>
      <c r="BH657" s="169">
        <f>IF($N$657="sníž. přenesená",$J$657,0)</f>
        <v>0</v>
      </c>
      <c r="BI657" s="169">
        <f>IF($N$657="nulová",$J$657,0)</f>
        <v>0</v>
      </c>
      <c r="BJ657" s="99" t="s">
        <v>77</v>
      </c>
      <c r="BK657" s="169">
        <f>ROUND($I$657*$H$657,2)</f>
        <v>0</v>
      </c>
      <c r="BL657" s="99" t="s">
        <v>226</v>
      </c>
      <c r="BM657" s="99" t="s">
        <v>1226</v>
      </c>
    </row>
    <row r="658" spans="2:65" s="102" customFormat="1" ht="15.75" customHeight="1" x14ac:dyDescent="0.3">
      <c r="B658" s="188"/>
      <c r="D658" s="183" t="s">
        <v>156</v>
      </c>
      <c r="E658" s="191"/>
      <c r="F658" s="191" t="s">
        <v>1227</v>
      </c>
      <c r="H658" s="192">
        <v>38.21</v>
      </c>
      <c r="L658" s="188"/>
      <c r="M658" s="193"/>
      <c r="T658" s="194"/>
      <c r="AT658" s="190" t="s">
        <v>156</v>
      </c>
      <c r="AU658" s="190" t="s">
        <v>79</v>
      </c>
      <c r="AV658" s="190" t="s">
        <v>79</v>
      </c>
      <c r="AW658" s="190" t="s">
        <v>121</v>
      </c>
      <c r="AX658" s="190" t="s">
        <v>71</v>
      </c>
      <c r="AY658" s="190" t="s">
        <v>142</v>
      </c>
    </row>
    <row r="659" spans="2:65" s="102" customFormat="1" ht="15.75" customHeight="1" x14ac:dyDescent="0.3">
      <c r="B659" s="195"/>
      <c r="D659" s="189" t="s">
        <v>156</v>
      </c>
      <c r="E659" s="196"/>
      <c r="F659" s="197" t="s">
        <v>167</v>
      </c>
      <c r="H659" s="198">
        <v>38.21</v>
      </c>
      <c r="L659" s="195"/>
      <c r="M659" s="199"/>
      <c r="T659" s="200"/>
      <c r="AT659" s="196" t="s">
        <v>156</v>
      </c>
      <c r="AU659" s="196" t="s">
        <v>79</v>
      </c>
      <c r="AV659" s="196" t="s">
        <v>149</v>
      </c>
      <c r="AW659" s="196" t="s">
        <v>121</v>
      </c>
      <c r="AX659" s="196" t="s">
        <v>77</v>
      </c>
      <c r="AY659" s="196" t="s">
        <v>142</v>
      </c>
    </row>
    <row r="660" spans="2:65" s="102" customFormat="1" ht="15.75" customHeight="1" x14ac:dyDescent="0.3">
      <c r="B660" s="103"/>
      <c r="C660" s="159" t="s">
        <v>1228</v>
      </c>
      <c r="D660" s="159" t="s">
        <v>145</v>
      </c>
      <c r="E660" s="160" t="s">
        <v>1229</v>
      </c>
      <c r="F660" s="161" t="s">
        <v>1230</v>
      </c>
      <c r="G660" s="162" t="s">
        <v>293</v>
      </c>
      <c r="H660" s="163">
        <v>14.83</v>
      </c>
      <c r="I660" s="171"/>
      <c r="J660" s="164">
        <f>ROUND($I$660*$H$660,2)</f>
        <v>0</v>
      </c>
      <c r="K660" s="161" t="s">
        <v>294</v>
      </c>
      <c r="L660" s="103"/>
      <c r="M660" s="165"/>
      <c r="N660" s="179" t="s">
        <v>42</v>
      </c>
      <c r="O660" s="180">
        <v>0.96799999999999997</v>
      </c>
      <c r="P660" s="180">
        <f>$O$660*$H$660</f>
        <v>14.35544</v>
      </c>
      <c r="Q660" s="180">
        <v>1.2540000000000001E-2</v>
      </c>
      <c r="R660" s="180">
        <f>$Q$660*$H$660</f>
        <v>0.1859682</v>
      </c>
      <c r="S660" s="180">
        <v>0</v>
      </c>
      <c r="T660" s="181">
        <f>$S$660*$H$660</f>
        <v>0</v>
      </c>
      <c r="AR660" s="99" t="s">
        <v>226</v>
      </c>
      <c r="AT660" s="99" t="s">
        <v>145</v>
      </c>
      <c r="AU660" s="99" t="s">
        <v>79</v>
      </c>
      <c r="AY660" s="102" t="s">
        <v>142</v>
      </c>
      <c r="BE660" s="169">
        <f>IF($N$660="základní",$J$660,0)</f>
        <v>0</v>
      </c>
      <c r="BF660" s="169">
        <f>IF($N$660="snížená",$J$660,0)</f>
        <v>0</v>
      </c>
      <c r="BG660" s="169">
        <f>IF($N$660="zákl. přenesená",$J$660,0)</f>
        <v>0</v>
      </c>
      <c r="BH660" s="169">
        <f>IF($N$660="sníž. přenesená",$J$660,0)</f>
        <v>0</v>
      </c>
      <c r="BI660" s="169">
        <f>IF($N$660="nulová",$J$660,0)</f>
        <v>0</v>
      </c>
      <c r="BJ660" s="99" t="s">
        <v>77</v>
      </c>
      <c r="BK660" s="169">
        <f>ROUND($I$660*$H$660,2)</f>
        <v>0</v>
      </c>
      <c r="BL660" s="99" t="s">
        <v>226</v>
      </c>
      <c r="BM660" s="99" t="s">
        <v>1231</v>
      </c>
    </row>
    <row r="661" spans="2:65" s="102" customFormat="1" ht="15.75" customHeight="1" x14ac:dyDescent="0.3">
      <c r="B661" s="188"/>
      <c r="D661" s="183" t="s">
        <v>156</v>
      </c>
      <c r="E661" s="191"/>
      <c r="F661" s="191" t="s">
        <v>1232</v>
      </c>
      <c r="H661" s="192">
        <v>14.83</v>
      </c>
      <c r="L661" s="188"/>
      <c r="M661" s="193"/>
      <c r="T661" s="194"/>
      <c r="AT661" s="190" t="s">
        <v>156</v>
      </c>
      <c r="AU661" s="190" t="s">
        <v>79</v>
      </c>
      <c r="AV661" s="190" t="s">
        <v>79</v>
      </c>
      <c r="AW661" s="190" t="s">
        <v>121</v>
      </c>
      <c r="AX661" s="190" t="s">
        <v>71</v>
      </c>
      <c r="AY661" s="190" t="s">
        <v>142</v>
      </c>
    </row>
    <row r="662" spans="2:65" s="102" customFormat="1" ht="15.75" customHeight="1" x14ac:dyDescent="0.3">
      <c r="B662" s="195"/>
      <c r="D662" s="189" t="s">
        <v>156</v>
      </c>
      <c r="E662" s="196"/>
      <c r="F662" s="197" t="s">
        <v>167</v>
      </c>
      <c r="H662" s="198">
        <v>14.83</v>
      </c>
      <c r="L662" s="195"/>
      <c r="M662" s="199"/>
      <c r="T662" s="200"/>
      <c r="AT662" s="196" t="s">
        <v>156</v>
      </c>
      <c r="AU662" s="196" t="s">
        <v>79</v>
      </c>
      <c r="AV662" s="196" t="s">
        <v>149</v>
      </c>
      <c r="AW662" s="196" t="s">
        <v>121</v>
      </c>
      <c r="AX662" s="196" t="s">
        <v>77</v>
      </c>
      <c r="AY662" s="196" t="s">
        <v>142</v>
      </c>
    </row>
    <row r="663" spans="2:65" s="102" customFormat="1" ht="15.75" customHeight="1" x14ac:dyDescent="0.3">
      <c r="B663" s="103"/>
      <c r="C663" s="159" t="s">
        <v>1233</v>
      </c>
      <c r="D663" s="159" t="s">
        <v>145</v>
      </c>
      <c r="E663" s="160" t="s">
        <v>1234</v>
      </c>
      <c r="F663" s="161" t="s">
        <v>1235</v>
      </c>
      <c r="G663" s="162" t="s">
        <v>293</v>
      </c>
      <c r="H663" s="163">
        <v>53.04</v>
      </c>
      <c r="I663" s="171"/>
      <c r="J663" s="164">
        <f>ROUND($I$663*$H$663,2)</f>
        <v>0</v>
      </c>
      <c r="K663" s="161" t="s">
        <v>294</v>
      </c>
      <c r="L663" s="103"/>
      <c r="M663" s="165"/>
      <c r="N663" s="179" t="s">
        <v>42</v>
      </c>
      <c r="O663" s="180">
        <v>0.04</v>
      </c>
      <c r="P663" s="180">
        <f>$O$663*$H$663</f>
        <v>2.1215999999999999</v>
      </c>
      <c r="Q663" s="180">
        <v>1E-4</v>
      </c>
      <c r="R663" s="180">
        <f>$Q$663*$H$663</f>
        <v>5.3040000000000006E-3</v>
      </c>
      <c r="S663" s="180">
        <v>0</v>
      </c>
      <c r="T663" s="181">
        <f>$S$663*$H$663</f>
        <v>0</v>
      </c>
      <c r="AR663" s="99" t="s">
        <v>226</v>
      </c>
      <c r="AT663" s="99" t="s">
        <v>145</v>
      </c>
      <c r="AU663" s="99" t="s">
        <v>79</v>
      </c>
      <c r="AY663" s="102" t="s">
        <v>142</v>
      </c>
      <c r="BE663" s="169">
        <f>IF($N$663="základní",$J$663,0)</f>
        <v>0</v>
      </c>
      <c r="BF663" s="169">
        <f>IF($N$663="snížená",$J$663,0)</f>
        <v>0</v>
      </c>
      <c r="BG663" s="169">
        <f>IF($N$663="zákl. přenesená",$J$663,0)</f>
        <v>0</v>
      </c>
      <c r="BH663" s="169">
        <f>IF($N$663="sníž. přenesená",$J$663,0)</f>
        <v>0</v>
      </c>
      <c r="BI663" s="169">
        <f>IF($N$663="nulová",$J$663,0)</f>
        <v>0</v>
      </c>
      <c r="BJ663" s="99" t="s">
        <v>77</v>
      </c>
      <c r="BK663" s="169">
        <f>ROUND($I$663*$H$663,2)</f>
        <v>0</v>
      </c>
      <c r="BL663" s="99" t="s">
        <v>226</v>
      </c>
      <c r="BM663" s="99" t="s">
        <v>1236</v>
      </c>
    </row>
    <row r="664" spans="2:65" s="102" customFormat="1" ht="15.75" customHeight="1" x14ac:dyDescent="0.3">
      <c r="B664" s="103"/>
      <c r="C664" s="162" t="s">
        <v>1237</v>
      </c>
      <c r="D664" s="162" t="s">
        <v>145</v>
      </c>
      <c r="E664" s="160" t="s">
        <v>1238</v>
      </c>
      <c r="F664" s="161" t="s">
        <v>1239</v>
      </c>
      <c r="G664" s="162" t="s">
        <v>293</v>
      </c>
      <c r="H664" s="163">
        <v>100</v>
      </c>
      <c r="I664" s="171"/>
      <c r="J664" s="164">
        <f>ROUND($I$664*$H$664,2)</f>
        <v>0</v>
      </c>
      <c r="K664" s="161" t="s">
        <v>294</v>
      </c>
      <c r="L664" s="103"/>
      <c r="M664" s="165"/>
      <c r="N664" s="179" t="s">
        <v>42</v>
      </c>
      <c r="O664" s="180">
        <v>0.51800000000000002</v>
      </c>
      <c r="P664" s="180">
        <f>$O$664*$H$664</f>
        <v>51.800000000000004</v>
      </c>
      <c r="Q664" s="180">
        <v>1.39E-3</v>
      </c>
      <c r="R664" s="180">
        <f>$Q$664*$H$664</f>
        <v>0.13899999999999998</v>
      </c>
      <c r="S664" s="180">
        <v>0</v>
      </c>
      <c r="T664" s="181">
        <f>$S$664*$H$664</f>
        <v>0</v>
      </c>
      <c r="AR664" s="99" t="s">
        <v>226</v>
      </c>
      <c r="AT664" s="99" t="s">
        <v>145</v>
      </c>
      <c r="AU664" s="99" t="s">
        <v>79</v>
      </c>
      <c r="AY664" s="99" t="s">
        <v>142</v>
      </c>
      <c r="BE664" s="169">
        <f>IF($N$664="základní",$J$664,0)</f>
        <v>0</v>
      </c>
      <c r="BF664" s="169">
        <f>IF($N$664="snížená",$J$664,0)</f>
        <v>0</v>
      </c>
      <c r="BG664" s="169">
        <f>IF($N$664="zákl. přenesená",$J$664,0)</f>
        <v>0</v>
      </c>
      <c r="BH664" s="169">
        <f>IF($N$664="sníž. přenesená",$J$664,0)</f>
        <v>0</v>
      </c>
      <c r="BI664" s="169">
        <f>IF($N$664="nulová",$J$664,0)</f>
        <v>0</v>
      </c>
      <c r="BJ664" s="99" t="s">
        <v>77</v>
      </c>
      <c r="BK664" s="169">
        <f>ROUND($I$664*$H$664,2)</f>
        <v>0</v>
      </c>
      <c r="BL664" s="99" t="s">
        <v>226</v>
      </c>
      <c r="BM664" s="99" t="s">
        <v>1240</v>
      </c>
    </row>
    <row r="665" spans="2:65" s="102" customFormat="1" ht="30.75" customHeight="1" x14ac:dyDescent="0.3">
      <c r="B665" s="103"/>
      <c r="D665" s="183" t="s">
        <v>151</v>
      </c>
      <c r="F665" s="209" t="s">
        <v>1241</v>
      </c>
      <c r="L665" s="103"/>
      <c r="M665" s="210"/>
      <c r="T665" s="211"/>
      <c r="AT665" s="102" t="s">
        <v>151</v>
      </c>
      <c r="AU665" s="102" t="s">
        <v>79</v>
      </c>
    </row>
    <row r="666" spans="2:65" s="102" customFormat="1" ht="15.75" customHeight="1" x14ac:dyDescent="0.3">
      <c r="B666" s="182"/>
      <c r="D666" s="189" t="s">
        <v>156</v>
      </c>
      <c r="E666" s="185"/>
      <c r="F666" s="184" t="s">
        <v>423</v>
      </c>
      <c r="H666" s="185"/>
      <c r="L666" s="182"/>
      <c r="M666" s="186"/>
      <c r="T666" s="187"/>
      <c r="AT666" s="185" t="s">
        <v>156</v>
      </c>
      <c r="AU666" s="185" t="s">
        <v>79</v>
      </c>
      <c r="AV666" s="185" t="s">
        <v>77</v>
      </c>
      <c r="AW666" s="185" t="s">
        <v>121</v>
      </c>
      <c r="AX666" s="185" t="s">
        <v>71</v>
      </c>
      <c r="AY666" s="185" t="s">
        <v>142</v>
      </c>
    </row>
    <row r="667" spans="2:65" s="102" customFormat="1" ht="15.75" customHeight="1" x14ac:dyDescent="0.3">
      <c r="B667" s="188"/>
      <c r="D667" s="189" t="s">
        <v>156</v>
      </c>
      <c r="E667" s="190"/>
      <c r="F667" s="191" t="s">
        <v>1242</v>
      </c>
      <c r="H667" s="192">
        <v>100</v>
      </c>
      <c r="L667" s="188"/>
      <c r="M667" s="193"/>
      <c r="T667" s="194"/>
      <c r="AT667" s="190" t="s">
        <v>156</v>
      </c>
      <c r="AU667" s="190" t="s">
        <v>79</v>
      </c>
      <c r="AV667" s="190" t="s">
        <v>79</v>
      </c>
      <c r="AW667" s="190" t="s">
        <v>121</v>
      </c>
      <c r="AX667" s="190" t="s">
        <v>71</v>
      </c>
      <c r="AY667" s="190" t="s">
        <v>142</v>
      </c>
    </row>
    <row r="668" spans="2:65" s="102" customFormat="1" ht="15.75" customHeight="1" x14ac:dyDescent="0.3">
      <c r="B668" s="195"/>
      <c r="D668" s="189" t="s">
        <v>156</v>
      </c>
      <c r="E668" s="196"/>
      <c r="F668" s="197" t="s">
        <v>167</v>
      </c>
      <c r="H668" s="198">
        <v>100</v>
      </c>
      <c r="L668" s="195"/>
      <c r="M668" s="199"/>
      <c r="T668" s="200"/>
      <c r="AT668" s="196" t="s">
        <v>156</v>
      </c>
      <c r="AU668" s="196" t="s">
        <v>79</v>
      </c>
      <c r="AV668" s="196" t="s">
        <v>149</v>
      </c>
      <c r="AW668" s="196" t="s">
        <v>121</v>
      </c>
      <c r="AX668" s="196" t="s">
        <v>77</v>
      </c>
      <c r="AY668" s="196" t="s">
        <v>142</v>
      </c>
    </row>
    <row r="669" spans="2:65" s="102" customFormat="1" ht="15.75" customHeight="1" x14ac:dyDescent="0.3">
      <c r="B669" s="103"/>
      <c r="C669" s="159" t="s">
        <v>1243</v>
      </c>
      <c r="D669" s="159" t="s">
        <v>145</v>
      </c>
      <c r="E669" s="160" t="s">
        <v>1244</v>
      </c>
      <c r="F669" s="161" t="s">
        <v>1245</v>
      </c>
      <c r="G669" s="162" t="s">
        <v>293</v>
      </c>
      <c r="H669" s="163">
        <v>100</v>
      </c>
      <c r="I669" s="171"/>
      <c r="J669" s="164">
        <f>ROUND($I$669*$H$669,2)</f>
        <v>0</v>
      </c>
      <c r="K669" s="161" t="s">
        <v>294</v>
      </c>
      <c r="L669" s="103"/>
      <c r="M669" s="165"/>
      <c r="N669" s="179" t="s">
        <v>42</v>
      </c>
      <c r="O669" s="180">
        <v>0.28699999999999998</v>
      </c>
      <c r="P669" s="180">
        <f>$O$669*$H$669</f>
        <v>28.7</v>
      </c>
      <c r="Q669" s="180">
        <v>0</v>
      </c>
      <c r="R669" s="180">
        <f>$Q$669*$H$669</f>
        <v>0</v>
      </c>
      <c r="S669" s="180">
        <v>1.065E-2</v>
      </c>
      <c r="T669" s="181">
        <f>$S$669*$H$669</f>
        <v>1.0649999999999999</v>
      </c>
      <c r="AR669" s="99" t="s">
        <v>226</v>
      </c>
      <c r="AT669" s="99" t="s">
        <v>145</v>
      </c>
      <c r="AU669" s="99" t="s">
        <v>79</v>
      </c>
      <c r="AY669" s="102" t="s">
        <v>142</v>
      </c>
      <c r="BE669" s="169">
        <f>IF($N$669="základní",$J$669,0)</f>
        <v>0</v>
      </c>
      <c r="BF669" s="169">
        <f>IF($N$669="snížená",$J$669,0)</f>
        <v>0</v>
      </c>
      <c r="BG669" s="169">
        <f>IF($N$669="zákl. přenesená",$J$669,0)</f>
        <v>0</v>
      </c>
      <c r="BH669" s="169">
        <f>IF($N$669="sníž. přenesená",$J$669,0)</f>
        <v>0</v>
      </c>
      <c r="BI669" s="169">
        <f>IF($N$669="nulová",$J$669,0)</f>
        <v>0</v>
      </c>
      <c r="BJ669" s="99" t="s">
        <v>77</v>
      </c>
      <c r="BK669" s="169">
        <f>ROUND($I$669*$H$669,2)</f>
        <v>0</v>
      </c>
      <c r="BL669" s="99" t="s">
        <v>226</v>
      </c>
      <c r="BM669" s="99" t="s">
        <v>1246</v>
      </c>
    </row>
    <row r="670" spans="2:65" s="102" customFormat="1" ht="15.75" customHeight="1" x14ac:dyDescent="0.3">
      <c r="B670" s="182"/>
      <c r="D670" s="183" t="s">
        <v>156</v>
      </c>
      <c r="E670" s="184"/>
      <c r="F670" s="184" t="s">
        <v>423</v>
      </c>
      <c r="H670" s="185"/>
      <c r="L670" s="182"/>
      <c r="M670" s="186"/>
      <c r="T670" s="187"/>
      <c r="AT670" s="185" t="s">
        <v>156</v>
      </c>
      <c r="AU670" s="185" t="s">
        <v>79</v>
      </c>
      <c r="AV670" s="185" t="s">
        <v>77</v>
      </c>
      <c r="AW670" s="185" t="s">
        <v>121</v>
      </c>
      <c r="AX670" s="185" t="s">
        <v>71</v>
      </c>
      <c r="AY670" s="185" t="s">
        <v>142</v>
      </c>
    </row>
    <row r="671" spans="2:65" s="102" customFormat="1" ht="15.75" customHeight="1" x14ac:dyDescent="0.3">
      <c r="B671" s="188"/>
      <c r="D671" s="189" t="s">
        <v>156</v>
      </c>
      <c r="E671" s="190"/>
      <c r="F671" s="191" t="s">
        <v>1242</v>
      </c>
      <c r="H671" s="192">
        <v>100</v>
      </c>
      <c r="L671" s="188"/>
      <c r="M671" s="193"/>
      <c r="T671" s="194"/>
      <c r="AT671" s="190" t="s">
        <v>156</v>
      </c>
      <c r="AU671" s="190" t="s">
        <v>79</v>
      </c>
      <c r="AV671" s="190" t="s">
        <v>79</v>
      </c>
      <c r="AW671" s="190" t="s">
        <v>121</v>
      </c>
      <c r="AX671" s="190" t="s">
        <v>71</v>
      </c>
      <c r="AY671" s="190" t="s">
        <v>142</v>
      </c>
    </row>
    <row r="672" spans="2:65" s="102" customFormat="1" ht="15.75" customHeight="1" x14ac:dyDescent="0.3">
      <c r="B672" s="195"/>
      <c r="D672" s="189" t="s">
        <v>156</v>
      </c>
      <c r="E672" s="196"/>
      <c r="F672" s="197" t="s">
        <v>167</v>
      </c>
      <c r="H672" s="198">
        <v>100</v>
      </c>
      <c r="L672" s="195"/>
      <c r="M672" s="199"/>
      <c r="T672" s="200"/>
      <c r="AT672" s="196" t="s">
        <v>156</v>
      </c>
      <c r="AU672" s="196" t="s">
        <v>79</v>
      </c>
      <c r="AV672" s="196" t="s">
        <v>149</v>
      </c>
      <c r="AW672" s="196" t="s">
        <v>121</v>
      </c>
      <c r="AX672" s="196" t="s">
        <v>77</v>
      </c>
      <c r="AY672" s="196" t="s">
        <v>142</v>
      </c>
    </row>
    <row r="673" spans="2:65" s="102" customFormat="1" ht="27" customHeight="1" x14ac:dyDescent="0.3">
      <c r="B673" s="103"/>
      <c r="C673" s="159" t="s">
        <v>1247</v>
      </c>
      <c r="D673" s="159" t="s">
        <v>145</v>
      </c>
      <c r="E673" s="160" t="s">
        <v>1248</v>
      </c>
      <c r="F673" s="161" t="s">
        <v>1249</v>
      </c>
      <c r="G673" s="162" t="s">
        <v>293</v>
      </c>
      <c r="H673" s="163">
        <v>344.97</v>
      </c>
      <c r="I673" s="171"/>
      <c r="J673" s="164">
        <f>ROUND($I$673*$H$673,2)</f>
        <v>0</v>
      </c>
      <c r="K673" s="161"/>
      <c r="L673" s="103"/>
      <c r="M673" s="165"/>
      <c r="N673" s="179" t="s">
        <v>42</v>
      </c>
      <c r="O673" s="180">
        <v>0.57799999999999996</v>
      </c>
      <c r="P673" s="180">
        <f>$O$673*$H$673</f>
        <v>199.39266000000001</v>
      </c>
      <c r="Q673" s="180">
        <v>1.17E-3</v>
      </c>
      <c r="R673" s="180">
        <f>$Q$673*$H$673</f>
        <v>0.40361490000000005</v>
      </c>
      <c r="S673" s="180">
        <v>0</v>
      </c>
      <c r="T673" s="181">
        <f>$S$673*$H$673</f>
        <v>0</v>
      </c>
      <c r="AR673" s="99" t="s">
        <v>226</v>
      </c>
      <c r="AT673" s="99" t="s">
        <v>145</v>
      </c>
      <c r="AU673" s="99" t="s">
        <v>79</v>
      </c>
      <c r="AY673" s="102" t="s">
        <v>142</v>
      </c>
      <c r="BE673" s="169">
        <f>IF($N$673="základní",$J$673,0)</f>
        <v>0</v>
      </c>
      <c r="BF673" s="169">
        <f>IF($N$673="snížená",$J$673,0)</f>
        <v>0</v>
      </c>
      <c r="BG673" s="169">
        <f>IF($N$673="zákl. přenesená",$J$673,0)</f>
        <v>0</v>
      </c>
      <c r="BH673" s="169">
        <f>IF($N$673="sníž. přenesená",$J$673,0)</f>
        <v>0</v>
      </c>
      <c r="BI673" s="169">
        <f>IF($N$673="nulová",$J$673,0)</f>
        <v>0</v>
      </c>
      <c r="BJ673" s="99" t="s">
        <v>77</v>
      </c>
      <c r="BK673" s="169">
        <f>ROUND($I$673*$H$673,2)</f>
        <v>0</v>
      </c>
      <c r="BL673" s="99" t="s">
        <v>226</v>
      </c>
      <c r="BM673" s="99" t="s">
        <v>1250</v>
      </c>
    </row>
    <row r="674" spans="2:65" s="102" customFormat="1" ht="15.75" customHeight="1" x14ac:dyDescent="0.3">
      <c r="B674" s="182"/>
      <c r="D674" s="183" t="s">
        <v>156</v>
      </c>
      <c r="E674" s="184"/>
      <c r="F674" s="184" t="s">
        <v>684</v>
      </c>
      <c r="H674" s="185"/>
      <c r="L674" s="182"/>
      <c r="M674" s="186"/>
      <c r="T674" s="187"/>
      <c r="AT674" s="185" t="s">
        <v>156</v>
      </c>
      <c r="AU674" s="185" t="s">
        <v>79</v>
      </c>
      <c r="AV674" s="185" t="s">
        <v>77</v>
      </c>
      <c r="AW674" s="185" t="s">
        <v>121</v>
      </c>
      <c r="AX674" s="185" t="s">
        <v>71</v>
      </c>
      <c r="AY674" s="185" t="s">
        <v>142</v>
      </c>
    </row>
    <row r="675" spans="2:65" s="102" customFormat="1" ht="15.75" customHeight="1" x14ac:dyDescent="0.3">
      <c r="B675" s="182"/>
      <c r="D675" s="189" t="s">
        <v>156</v>
      </c>
      <c r="E675" s="185"/>
      <c r="F675" s="184" t="s">
        <v>423</v>
      </c>
      <c r="H675" s="185"/>
      <c r="L675" s="182"/>
      <c r="M675" s="186"/>
      <c r="T675" s="187"/>
      <c r="AT675" s="185" t="s">
        <v>156</v>
      </c>
      <c r="AU675" s="185" t="s">
        <v>79</v>
      </c>
      <c r="AV675" s="185" t="s">
        <v>77</v>
      </c>
      <c r="AW675" s="185" t="s">
        <v>121</v>
      </c>
      <c r="AX675" s="185" t="s">
        <v>71</v>
      </c>
      <c r="AY675" s="185" t="s">
        <v>142</v>
      </c>
    </row>
    <row r="676" spans="2:65" s="102" customFormat="1" ht="15.75" customHeight="1" x14ac:dyDescent="0.3">
      <c r="B676" s="188"/>
      <c r="D676" s="189" t="s">
        <v>156</v>
      </c>
      <c r="E676" s="190"/>
      <c r="F676" s="191" t="s">
        <v>1251</v>
      </c>
      <c r="H676" s="192">
        <v>344.97</v>
      </c>
      <c r="L676" s="188"/>
      <c r="M676" s="193"/>
      <c r="T676" s="194"/>
      <c r="AT676" s="190" t="s">
        <v>156</v>
      </c>
      <c r="AU676" s="190" t="s">
        <v>79</v>
      </c>
      <c r="AV676" s="190" t="s">
        <v>79</v>
      </c>
      <c r="AW676" s="190" t="s">
        <v>121</v>
      </c>
      <c r="AX676" s="190" t="s">
        <v>71</v>
      </c>
      <c r="AY676" s="190" t="s">
        <v>142</v>
      </c>
    </row>
    <row r="677" spans="2:65" s="102" customFormat="1" ht="15.75" customHeight="1" x14ac:dyDescent="0.3">
      <c r="B677" s="195"/>
      <c r="D677" s="189" t="s">
        <v>156</v>
      </c>
      <c r="E677" s="196"/>
      <c r="F677" s="197" t="s">
        <v>167</v>
      </c>
      <c r="H677" s="198">
        <v>344.97</v>
      </c>
      <c r="L677" s="195"/>
      <c r="M677" s="199"/>
      <c r="T677" s="200"/>
      <c r="AT677" s="196" t="s">
        <v>156</v>
      </c>
      <c r="AU677" s="196" t="s">
        <v>79</v>
      </c>
      <c r="AV677" s="196" t="s">
        <v>149</v>
      </c>
      <c r="AW677" s="196" t="s">
        <v>121</v>
      </c>
      <c r="AX677" s="196" t="s">
        <v>77</v>
      </c>
      <c r="AY677" s="196" t="s">
        <v>142</v>
      </c>
    </row>
    <row r="678" spans="2:65" s="102" customFormat="1" ht="15.75" customHeight="1" x14ac:dyDescent="0.3">
      <c r="B678" s="103"/>
      <c r="C678" s="159" t="s">
        <v>1252</v>
      </c>
      <c r="D678" s="159" t="s">
        <v>145</v>
      </c>
      <c r="E678" s="160" t="s">
        <v>1253</v>
      </c>
      <c r="F678" s="161" t="s">
        <v>1254</v>
      </c>
      <c r="G678" s="162" t="s">
        <v>1036</v>
      </c>
      <c r="H678" s="163">
        <v>2722.4349999999999</v>
      </c>
      <c r="I678" s="171"/>
      <c r="J678" s="164">
        <f>ROUND($I$678*$H$678,2)</f>
        <v>0</v>
      </c>
      <c r="K678" s="161" t="s">
        <v>294</v>
      </c>
      <c r="L678" s="103"/>
      <c r="M678" s="165"/>
      <c r="N678" s="179" t="s">
        <v>42</v>
      </c>
      <c r="O678" s="180">
        <v>0</v>
      </c>
      <c r="P678" s="180">
        <f>$O$678*$H$678</f>
        <v>0</v>
      </c>
      <c r="Q678" s="180">
        <v>0</v>
      </c>
      <c r="R678" s="180">
        <f>$Q$678*$H$678</f>
        <v>0</v>
      </c>
      <c r="S678" s="180">
        <v>0</v>
      </c>
      <c r="T678" s="181">
        <f>$S$678*$H$678</f>
        <v>0</v>
      </c>
      <c r="AR678" s="99" t="s">
        <v>226</v>
      </c>
      <c r="AT678" s="99" t="s">
        <v>145</v>
      </c>
      <c r="AU678" s="99" t="s">
        <v>79</v>
      </c>
      <c r="AY678" s="102" t="s">
        <v>142</v>
      </c>
      <c r="BE678" s="169">
        <f>IF($N$678="základní",$J$678,0)</f>
        <v>0</v>
      </c>
      <c r="BF678" s="169">
        <f>IF($N$678="snížená",$J$678,0)</f>
        <v>0</v>
      </c>
      <c r="BG678" s="169">
        <f>IF($N$678="zákl. přenesená",$J$678,0)</f>
        <v>0</v>
      </c>
      <c r="BH678" s="169">
        <f>IF($N$678="sníž. přenesená",$J$678,0)</f>
        <v>0</v>
      </c>
      <c r="BI678" s="169">
        <f>IF($N$678="nulová",$J$678,0)</f>
        <v>0</v>
      </c>
      <c r="BJ678" s="99" t="s">
        <v>77</v>
      </c>
      <c r="BK678" s="169">
        <f>ROUND($I$678*$H$678,2)</f>
        <v>0</v>
      </c>
      <c r="BL678" s="99" t="s">
        <v>226</v>
      </c>
      <c r="BM678" s="99" t="s">
        <v>1255</v>
      </c>
    </row>
    <row r="679" spans="2:65" s="150" customFormat="1" ht="30.75" customHeight="1" x14ac:dyDescent="0.3">
      <c r="B679" s="151"/>
      <c r="D679" s="152" t="s">
        <v>70</v>
      </c>
      <c r="E679" s="177" t="s">
        <v>1256</v>
      </c>
      <c r="F679" s="177" t="s">
        <v>1257</v>
      </c>
      <c r="J679" s="178">
        <f>$BK$679</f>
        <v>0</v>
      </c>
      <c r="L679" s="151"/>
      <c r="M679" s="155"/>
      <c r="P679" s="156">
        <f>$P$680+SUM($P$681:$P$787)</f>
        <v>232.36340000000001</v>
      </c>
      <c r="R679" s="156">
        <f>$R$680+SUM($R$681:$R$787)</f>
        <v>0</v>
      </c>
      <c r="T679" s="157">
        <f>$T$680+SUM($T$681:$T$787)</f>
        <v>2.2974114000000001</v>
      </c>
      <c r="AR679" s="152" t="s">
        <v>79</v>
      </c>
      <c r="AT679" s="152" t="s">
        <v>70</v>
      </c>
      <c r="AU679" s="152" t="s">
        <v>77</v>
      </c>
      <c r="AY679" s="152" t="s">
        <v>142</v>
      </c>
      <c r="BK679" s="158">
        <f>$BK$680+SUM($BK$681:$BK$787)</f>
        <v>0</v>
      </c>
    </row>
    <row r="680" spans="2:65" s="102" customFormat="1" ht="15.75" customHeight="1" x14ac:dyDescent="0.3">
      <c r="B680" s="103"/>
      <c r="C680" s="162" t="s">
        <v>1258</v>
      </c>
      <c r="D680" s="162" t="s">
        <v>145</v>
      </c>
      <c r="E680" s="160" t="s">
        <v>1259</v>
      </c>
      <c r="F680" s="161" t="s">
        <v>1260</v>
      </c>
      <c r="G680" s="162" t="s">
        <v>433</v>
      </c>
      <c r="H680" s="163">
        <v>351.45</v>
      </c>
      <c r="I680" s="171"/>
      <c r="J680" s="164">
        <f>ROUND($I$680*$H$680,2)</f>
        <v>0</v>
      </c>
      <c r="K680" s="161"/>
      <c r="L680" s="103"/>
      <c r="M680" s="165"/>
      <c r="N680" s="179" t="s">
        <v>42</v>
      </c>
      <c r="O680" s="180">
        <v>0</v>
      </c>
      <c r="P680" s="180">
        <f>$O$680*$H$680</f>
        <v>0</v>
      </c>
      <c r="Q680" s="180">
        <v>0</v>
      </c>
      <c r="R680" s="180">
        <f>$Q$680*$H$680</f>
        <v>0</v>
      </c>
      <c r="S680" s="180">
        <v>0</v>
      </c>
      <c r="T680" s="181">
        <f>$S$680*$H$680</f>
        <v>0</v>
      </c>
      <c r="AR680" s="99" t="s">
        <v>226</v>
      </c>
      <c r="AT680" s="99" t="s">
        <v>145</v>
      </c>
      <c r="AU680" s="99" t="s">
        <v>79</v>
      </c>
      <c r="AY680" s="99" t="s">
        <v>142</v>
      </c>
      <c r="BE680" s="169">
        <f>IF($N$680="základní",$J$680,0)</f>
        <v>0</v>
      </c>
      <c r="BF680" s="169">
        <f>IF($N$680="snížená",$J$680,0)</f>
        <v>0</v>
      </c>
      <c r="BG680" s="169">
        <f>IF($N$680="zákl. přenesená",$J$680,0)</f>
        <v>0</v>
      </c>
      <c r="BH680" s="169">
        <f>IF($N$680="sníž. přenesená",$J$680,0)</f>
        <v>0</v>
      </c>
      <c r="BI680" s="169">
        <f>IF($N$680="nulová",$J$680,0)</f>
        <v>0</v>
      </c>
      <c r="BJ680" s="99" t="s">
        <v>77</v>
      </c>
      <c r="BK680" s="169">
        <f>ROUND($I$680*$H$680,2)</f>
        <v>0</v>
      </c>
      <c r="BL680" s="99" t="s">
        <v>226</v>
      </c>
      <c r="BM680" s="99" t="s">
        <v>1261</v>
      </c>
    </row>
    <row r="681" spans="2:65" s="102" customFormat="1" ht="27" customHeight="1" x14ac:dyDescent="0.3">
      <c r="B681" s="182"/>
      <c r="D681" s="183" t="s">
        <v>156</v>
      </c>
      <c r="E681" s="184"/>
      <c r="F681" s="184" t="s">
        <v>1262</v>
      </c>
      <c r="H681" s="185"/>
      <c r="L681" s="182"/>
      <c r="M681" s="186"/>
      <c r="T681" s="187"/>
      <c r="AT681" s="185" t="s">
        <v>156</v>
      </c>
      <c r="AU681" s="185" t="s">
        <v>79</v>
      </c>
      <c r="AV681" s="185" t="s">
        <v>77</v>
      </c>
      <c r="AW681" s="185" t="s">
        <v>121</v>
      </c>
      <c r="AX681" s="185" t="s">
        <v>71</v>
      </c>
      <c r="AY681" s="185" t="s">
        <v>142</v>
      </c>
    </row>
    <row r="682" spans="2:65" s="102" customFormat="1" ht="27" customHeight="1" x14ac:dyDescent="0.3">
      <c r="B682" s="182"/>
      <c r="D682" s="189" t="s">
        <v>156</v>
      </c>
      <c r="E682" s="185"/>
      <c r="F682" s="184" t="s">
        <v>1263</v>
      </c>
      <c r="H682" s="185"/>
      <c r="L682" s="182"/>
      <c r="M682" s="186"/>
      <c r="T682" s="187"/>
      <c r="AT682" s="185" t="s">
        <v>156</v>
      </c>
      <c r="AU682" s="185" t="s">
        <v>79</v>
      </c>
      <c r="AV682" s="185" t="s">
        <v>77</v>
      </c>
      <c r="AW682" s="185" t="s">
        <v>121</v>
      </c>
      <c r="AX682" s="185" t="s">
        <v>71</v>
      </c>
      <c r="AY682" s="185" t="s">
        <v>142</v>
      </c>
    </row>
    <row r="683" spans="2:65" s="102" customFormat="1" ht="15.75" customHeight="1" x14ac:dyDescent="0.3">
      <c r="B683" s="182"/>
      <c r="D683" s="189" t="s">
        <v>156</v>
      </c>
      <c r="E683" s="185"/>
      <c r="F683" s="184" t="s">
        <v>1264</v>
      </c>
      <c r="H683" s="185"/>
      <c r="L683" s="182"/>
      <c r="M683" s="186"/>
      <c r="T683" s="187"/>
      <c r="AT683" s="185" t="s">
        <v>156</v>
      </c>
      <c r="AU683" s="185" t="s">
        <v>79</v>
      </c>
      <c r="AV683" s="185" t="s">
        <v>77</v>
      </c>
      <c r="AW683" s="185" t="s">
        <v>121</v>
      </c>
      <c r="AX683" s="185" t="s">
        <v>71</v>
      </c>
      <c r="AY683" s="185" t="s">
        <v>142</v>
      </c>
    </row>
    <row r="684" spans="2:65" s="102" customFormat="1" ht="15.75" customHeight="1" x14ac:dyDescent="0.3">
      <c r="B684" s="188"/>
      <c r="D684" s="189" t="s">
        <v>156</v>
      </c>
      <c r="E684" s="190"/>
      <c r="F684" s="191" t="s">
        <v>1265</v>
      </c>
      <c r="H684" s="192">
        <v>351.45</v>
      </c>
      <c r="L684" s="188"/>
      <c r="M684" s="193"/>
      <c r="T684" s="194"/>
      <c r="AT684" s="190" t="s">
        <v>156</v>
      </c>
      <c r="AU684" s="190" t="s">
        <v>79</v>
      </c>
      <c r="AV684" s="190" t="s">
        <v>79</v>
      </c>
      <c r="AW684" s="190" t="s">
        <v>121</v>
      </c>
      <c r="AX684" s="190" t="s">
        <v>71</v>
      </c>
      <c r="AY684" s="190" t="s">
        <v>142</v>
      </c>
    </row>
    <row r="685" spans="2:65" s="102" customFormat="1" ht="15.75" customHeight="1" x14ac:dyDescent="0.3">
      <c r="B685" s="195"/>
      <c r="D685" s="189" t="s">
        <v>156</v>
      </c>
      <c r="E685" s="196"/>
      <c r="F685" s="197" t="s">
        <v>167</v>
      </c>
      <c r="H685" s="198">
        <v>351.45</v>
      </c>
      <c r="L685" s="195"/>
      <c r="M685" s="199"/>
      <c r="T685" s="200"/>
      <c r="AT685" s="196" t="s">
        <v>156</v>
      </c>
      <c r="AU685" s="196" t="s">
        <v>79</v>
      </c>
      <c r="AV685" s="196" t="s">
        <v>149</v>
      </c>
      <c r="AW685" s="196" t="s">
        <v>121</v>
      </c>
      <c r="AX685" s="196" t="s">
        <v>77</v>
      </c>
      <c r="AY685" s="196" t="s">
        <v>142</v>
      </c>
    </row>
    <row r="686" spans="2:65" s="102" customFormat="1" ht="15.75" customHeight="1" x14ac:dyDescent="0.3">
      <c r="B686" s="103"/>
      <c r="C686" s="159" t="s">
        <v>1266</v>
      </c>
      <c r="D686" s="159" t="s">
        <v>145</v>
      </c>
      <c r="E686" s="160" t="s">
        <v>1267</v>
      </c>
      <c r="F686" s="161" t="s">
        <v>1268</v>
      </c>
      <c r="G686" s="162" t="s">
        <v>433</v>
      </c>
      <c r="H686" s="163">
        <v>130.5</v>
      </c>
      <c r="I686" s="171"/>
      <c r="J686" s="164">
        <f>ROUND($I$686*$H$686,2)</f>
        <v>0</v>
      </c>
      <c r="K686" s="161"/>
      <c r="L686" s="103"/>
      <c r="M686" s="165"/>
      <c r="N686" s="179" t="s">
        <v>42</v>
      </c>
      <c r="O686" s="180">
        <v>0</v>
      </c>
      <c r="P686" s="180">
        <f>$O$686*$H$686</f>
        <v>0</v>
      </c>
      <c r="Q686" s="180">
        <v>0</v>
      </c>
      <c r="R686" s="180">
        <f>$Q$686*$H$686</f>
        <v>0</v>
      </c>
      <c r="S686" s="180">
        <v>0</v>
      </c>
      <c r="T686" s="181">
        <f>$S$686*$H$686</f>
        <v>0</v>
      </c>
      <c r="AR686" s="99" t="s">
        <v>226</v>
      </c>
      <c r="AT686" s="99" t="s">
        <v>145</v>
      </c>
      <c r="AU686" s="99" t="s">
        <v>79</v>
      </c>
      <c r="AY686" s="102" t="s">
        <v>142</v>
      </c>
      <c r="BE686" s="169">
        <f>IF($N$686="základní",$J$686,0)</f>
        <v>0</v>
      </c>
      <c r="BF686" s="169">
        <f>IF($N$686="snížená",$J$686,0)</f>
        <v>0</v>
      </c>
      <c r="BG686" s="169">
        <f>IF($N$686="zákl. přenesená",$J$686,0)</f>
        <v>0</v>
      </c>
      <c r="BH686" s="169">
        <f>IF($N$686="sníž. přenesená",$J$686,0)</f>
        <v>0</v>
      </c>
      <c r="BI686" s="169">
        <f>IF($N$686="nulová",$J$686,0)</f>
        <v>0</v>
      </c>
      <c r="BJ686" s="99" t="s">
        <v>77</v>
      </c>
      <c r="BK686" s="169">
        <f>ROUND($I$686*$H$686,2)</f>
        <v>0</v>
      </c>
      <c r="BL686" s="99" t="s">
        <v>226</v>
      </c>
      <c r="BM686" s="99" t="s">
        <v>1269</v>
      </c>
    </row>
    <row r="687" spans="2:65" s="102" customFormat="1" ht="27" customHeight="1" x14ac:dyDescent="0.3">
      <c r="B687" s="182"/>
      <c r="D687" s="183" t="s">
        <v>156</v>
      </c>
      <c r="E687" s="184"/>
      <c r="F687" s="184" t="s">
        <v>1262</v>
      </c>
      <c r="H687" s="185"/>
      <c r="L687" s="182"/>
      <c r="M687" s="186"/>
      <c r="T687" s="187"/>
      <c r="AT687" s="185" t="s">
        <v>156</v>
      </c>
      <c r="AU687" s="185" t="s">
        <v>79</v>
      </c>
      <c r="AV687" s="185" t="s">
        <v>77</v>
      </c>
      <c r="AW687" s="185" t="s">
        <v>121</v>
      </c>
      <c r="AX687" s="185" t="s">
        <v>71</v>
      </c>
      <c r="AY687" s="185" t="s">
        <v>142</v>
      </c>
    </row>
    <row r="688" spans="2:65" s="102" customFormat="1" ht="27" customHeight="1" x14ac:dyDescent="0.3">
      <c r="B688" s="182"/>
      <c r="D688" s="189" t="s">
        <v>156</v>
      </c>
      <c r="E688" s="185"/>
      <c r="F688" s="184" t="s">
        <v>1263</v>
      </c>
      <c r="H688" s="185"/>
      <c r="L688" s="182"/>
      <c r="M688" s="186"/>
      <c r="T688" s="187"/>
      <c r="AT688" s="185" t="s">
        <v>156</v>
      </c>
      <c r="AU688" s="185" t="s">
        <v>79</v>
      </c>
      <c r="AV688" s="185" t="s">
        <v>77</v>
      </c>
      <c r="AW688" s="185" t="s">
        <v>121</v>
      </c>
      <c r="AX688" s="185" t="s">
        <v>71</v>
      </c>
      <c r="AY688" s="185" t="s">
        <v>142</v>
      </c>
    </row>
    <row r="689" spans="2:65" s="102" customFormat="1" ht="15.75" customHeight="1" x14ac:dyDescent="0.3">
      <c r="B689" s="182"/>
      <c r="D689" s="189" t="s">
        <v>156</v>
      </c>
      <c r="E689" s="185"/>
      <c r="F689" s="184" t="s">
        <v>1264</v>
      </c>
      <c r="H689" s="185"/>
      <c r="L689" s="182"/>
      <c r="M689" s="186"/>
      <c r="T689" s="187"/>
      <c r="AT689" s="185" t="s">
        <v>156</v>
      </c>
      <c r="AU689" s="185" t="s">
        <v>79</v>
      </c>
      <c r="AV689" s="185" t="s">
        <v>77</v>
      </c>
      <c r="AW689" s="185" t="s">
        <v>121</v>
      </c>
      <c r="AX689" s="185" t="s">
        <v>71</v>
      </c>
      <c r="AY689" s="185" t="s">
        <v>142</v>
      </c>
    </row>
    <row r="690" spans="2:65" s="102" customFormat="1" ht="15.75" customHeight="1" x14ac:dyDescent="0.3">
      <c r="B690" s="188"/>
      <c r="D690" s="189" t="s">
        <v>156</v>
      </c>
      <c r="E690" s="190"/>
      <c r="F690" s="191" t="s">
        <v>1270</v>
      </c>
      <c r="H690" s="192">
        <v>130.5</v>
      </c>
      <c r="L690" s="188"/>
      <c r="M690" s="193"/>
      <c r="T690" s="194"/>
      <c r="AT690" s="190" t="s">
        <v>156</v>
      </c>
      <c r="AU690" s="190" t="s">
        <v>79</v>
      </c>
      <c r="AV690" s="190" t="s">
        <v>79</v>
      </c>
      <c r="AW690" s="190" t="s">
        <v>121</v>
      </c>
      <c r="AX690" s="190" t="s">
        <v>71</v>
      </c>
      <c r="AY690" s="190" t="s">
        <v>142</v>
      </c>
    </row>
    <row r="691" spans="2:65" s="102" customFormat="1" ht="15.75" customHeight="1" x14ac:dyDescent="0.3">
      <c r="B691" s="195"/>
      <c r="D691" s="189" t="s">
        <v>156</v>
      </c>
      <c r="E691" s="196"/>
      <c r="F691" s="197" t="s">
        <v>167</v>
      </c>
      <c r="H691" s="198">
        <v>130.5</v>
      </c>
      <c r="L691" s="195"/>
      <c r="M691" s="199"/>
      <c r="T691" s="200"/>
      <c r="AT691" s="196" t="s">
        <v>156</v>
      </c>
      <c r="AU691" s="196" t="s">
        <v>79</v>
      </c>
      <c r="AV691" s="196" t="s">
        <v>149</v>
      </c>
      <c r="AW691" s="196" t="s">
        <v>121</v>
      </c>
      <c r="AX691" s="196" t="s">
        <v>77</v>
      </c>
      <c r="AY691" s="196" t="s">
        <v>142</v>
      </c>
    </row>
    <row r="692" spans="2:65" s="102" customFormat="1" ht="15.75" customHeight="1" x14ac:dyDescent="0.3">
      <c r="B692" s="103"/>
      <c r="C692" s="159" t="s">
        <v>1271</v>
      </c>
      <c r="D692" s="159" t="s">
        <v>145</v>
      </c>
      <c r="E692" s="160" t="s">
        <v>1272</v>
      </c>
      <c r="F692" s="161" t="s">
        <v>1273</v>
      </c>
      <c r="G692" s="162" t="s">
        <v>433</v>
      </c>
      <c r="H692" s="163">
        <v>46.8</v>
      </c>
      <c r="I692" s="171"/>
      <c r="J692" s="164">
        <f>ROUND($I$692*$H$692,2)</f>
        <v>0</v>
      </c>
      <c r="K692" s="161"/>
      <c r="L692" s="103"/>
      <c r="M692" s="165"/>
      <c r="N692" s="179" t="s">
        <v>42</v>
      </c>
      <c r="O692" s="180">
        <v>0</v>
      </c>
      <c r="P692" s="180">
        <f>$O$692*$H$692</f>
        <v>0</v>
      </c>
      <c r="Q692" s="180">
        <v>0</v>
      </c>
      <c r="R692" s="180">
        <f>$Q$692*$H$692</f>
        <v>0</v>
      </c>
      <c r="S692" s="180">
        <v>0</v>
      </c>
      <c r="T692" s="181">
        <f>$S$692*$H$692</f>
        <v>0</v>
      </c>
      <c r="AR692" s="99" t="s">
        <v>226</v>
      </c>
      <c r="AT692" s="99" t="s">
        <v>145</v>
      </c>
      <c r="AU692" s="99" t="s">
        <v>79</v>
      </c>
      <c r="AY692" s="102" t="s">
        <v>142</v>
      </c>
      <c r="BE692" s="169">
        <f>IF($N$692="základní",$J$692,0)</f>
        <v>0</v>
      </c>
      <c r="BF692" s="169">
        <f>IF($N$692="snížená",$J$692,0)</f>
        <v>0</v>
      </c>
      <c r="BG692" s="169">
        <f>IF($N$692="zákl. přenesená",$J$692,0)</f>
        <v>0</v>
      </c>
      <c r="BH692" s="169">
        <f>IF($N$692="sníž. přenesená",$J$692,0)</f>
        <v>0</v>
      </c>
      <c r="BI692" s="169">
        <f>IF($N$692="nulová",$J$692,0)</f>
        <v>0</v>
      </c>
      <c r="BJ692" s="99" t="s">
        <v>77</v>
      </c>
      <c r="BK692" s="169">
        <f>ROUND($I$692*$H$692,2)</f>
        <v>0</v>
      </c>
      <c r="BL692" s="99" t="s">
        <v>226</v>
      </c>
      <c r="BM692" s="99" t="s">
        <v>1274</v>
      </c>
    </row>
    <row r="693" spans="2:65" s="102" customFormat="1" ht="27" customHeight="1" x14ac:dyDescent="0.3">
      <c r="B693" s="182"/>
      <c r="D693" s="183" t="s">
        <v>156</v>
      </c>
      <c r="E693" s="184"/>
      <c r="F693" s="184" t="s">
        <v>1262</v>
      </c>
      <c r="H693" s="185"/>
      <c r="L693" s="182"/>
      <c r="M693" s="186"/>
      <c r="T693" s="187"/>
      <c r="AT693" s="185" t="s">
        <v>156</v>
      </c>
      <c r="AU693" s="185" t="s">
        <v>79</v>
      </c>
      <c r="AV693" s="185" t="s">
        <v>77</v>
      </c>
      <c r="AW693" s="185" t="s">
        <v>121</v>
      </c>
      <c r="AX693" s="185" t="s">
        <v>71</v>
      </c>
      <c r="AY693" s="185" t="s">
        <v>142</v>
      </c>
    </row>
    <row r="694" spans="2:65" s="102" customFormat="1" ht="27" customHeight="1" x14ac:dyDescent="0.3">
      <c r="B694" s="182"/>
      <c r="D694" s="189" t="s">
        <v>156</v>
      </c>
      <c r="E694" s="185"/>
      <c r="F694" s="184" t="s">
        <v>1263</v>
      </c>
      <c r="H694" s="185"/>
      <c r="L694" s="182"/>
      <c r="M694" s="186"/>
      <c r="T694" s="187"/>
      <c r="AT694" s="185" t="s">
        <v>156</v>
      </c>
      <c r="AU694" s="185" t="s">
        <v>79</v>
      </c>
      <c r="AV694" s="185" t="s">
        <v>77</v>
      </c>
      <c r="AW694" s="185" t="s">
        <v>121</v>
      </c>
      <c r="AX694" s="185" t="s">
        <v>71</v>
      </c>
      <c r="AY694" s="185" t="s">
        <v>142</v>
      </c>
    </row>
    <row r="695" spans="2:65" s="102" customFormat="1" ht="15.75" customHeight="1" x14ac:dyDescent="0.3">
      <c r="B695" s="182"/>
      <c r="D695" s="189" t="s">
        <v>156</v>
      </c>
      <c r="E695" s="185"/>
      <c r="F695" s="184" t="s">
        <v>1264</v>
      </c>
      <c r="H695" s="185"/>
      <c r="L695" s="182"/>
      <c r="M695" s="186"/>
      <c r="T695" s="187"/>
      <c r="AT695" s="185" t="s">
        <v>156</v>
      </c>
      <c r="AU695" s="185" t="s">
        <v>79</v>
      </c>
      <c r="AV695" s="185" t="s">
        <v>77</v>
      </c>
      <c r="AW695" s="185" t="s">
        <v>121</v>
      </c>
      <c r="AX695" s="185" t="s">
        <v>71</v>
      </c>
      <c r="AY695" s="185" t="s">
        <v>142</v>
      </c>
    </row>
    <row r="696" spans="2:65" s="102" customFormat="1" ht="15.75" customHeight="1" x14ac:dyDescent="0.3">
      <c r="B696" s="188"/>
      <c r="D696" s="189" t="s">
        <v>156</v>
      </c>
      <c r="E696" s="190"/>
      <c r="F696" s="191" t="s">
        <v>1275</v>
      </c>
      <c r="H696" s="192">
        <v>46.8</v>
      </c>
      <c r="L696" s="188"/>
      <c r="M696" s="193"/>
      <c r="T696" s="194"/>
      <c r="AT696" s="190" t="s">
        <v>156</v>
      </c>
      <c r="AU696" s="190" t="s">
        <v>79</v>
      </c>
      <c r="AV696" s="190" t="s">
        <v>79</v>
      </c>
      <c r="AW696" s="190" t="s">
        <v>121</v>
      </c>
      <c r="AX696" s="190" t="s">
        <v>71</v>
      </c>
      <c r="AY696" s="190" t="s">
        <v>142</v>
      </c>
    </row>
    <row r="697" spans="2:65" s="102" customFormat="1" ht="15.75" customHeight="1" x14ac:dyDescent="0.3">
      <c r="B697" s="195"/>
      <c r="D697" s="189" t="s">
        <v>156</v>
      </c>
      <c r="E697" s="196"/>
      <c r="F697" s="197" t="s">
        <v>167</v>
      </c>
      <c r="H697" s="198">
        <v>46.8</v>
      </c>
      <c r="L697" s="195"/>
      <c r="M697" s="199"/>
      <c r="T697" s="200"/>
      <c r="AT697" s="196" t="s">
        <v>156</v>
      </c>
      <c r="AU697" s="196" t="s">
        <v>79</v>
      </c>
      <c r="AV697" s="196" t="s">
        <v>149</v>
      </c>
      <c r="AW697" s="196" t="s">
        <v>121</v>
      </c>
      <c r="AX697" s="196" t="s">
        <v>77</v>
      </c>
      <c r="AY697" s="196" t="s">
        <v>142</v>
      </c>
    </row>
    <row r="698" spans="2:65" s="102" customFormat="1" ht="15.75" customHeight="1" x14ac:dyDescent="0.3">
      <c r="B698" s="103"/>
      <c r="C698" s="159" t="s">
        <v>1276</v>
      </c>
      <c r="D698" s="159" t="s">
        <v>145</v>
      </c>
      <c r="E698" s="160" t="s">
        <v>1277</v>
      </c>
      <c r="F698" s="161" t="s">
        <v>1278</v>
      </c>
      <c r="G698" s="162" t="s">
        <v>433</v>
      </c>
      <c r="H698" s="163">
        <v>26.25</v>
      </c>
      <c r="I698" s="171"/>
      <c r="J698" s="164">
        <f>ROUND($I$698*$H$698,2)</f>
        <v>0</v>
      </c>
      <c r="K698" s="161"/>
      <c r="L698" s="103"/>
      <c r="M698" s="165"/>
      <c r="N698" s="179" t="s">
        <v>42</v>
      </c>
      <c r="O698" s="180">
        <v>0</v>
      </c>
      <c r="P698" s="180">
        <f>$O$698*$H$698</f>
        <v>0</v>
      </c>
      <c r="Q698" s="180">
        <v>0</v>
      </c>
      <c r="R698" s="180">
        <f>$Q$698*$H$698</f>
        <v>0</v>
      </c>
      <c r="S698" s="180">
        <v>0</v>
      </c>
      <c r="T698" s="181">
        <f>$S$698*$H$698</f>
        <v>0</v>
      </c>
      <c r="AR698" s="99" t="s">
        <v>226</v>
      </c>
      <c r="AT698" s="99" t="s">
        <v>145</v>
      </c>
      <c r="AU698" s="99" t="s">
        <v>79</v>
      </c>
      <c r="AY698" s="102" t="s">
        <v>142</v>
      </c>
      <c r="BE698" s="169">
        <f>IF($N$698="základní",$J$698,0)</f>
        <v>0</v>
      </c>
      <c r="BF698" s="169">
        <f>IF($N$698="snížená",$J$698,0)</f>
        <v>0</v>
      </c>
      <c r="BG698" s="169">
        <f>IF($N$698="zákl. přenesená",$J$698,0)</f>
        <v>0</v>
      </c>
      <c r="BH698" s="169">
        <f>IF($N$698="sníž. přenesená",$J$698,0)</f>
        <v>0</v>
      </c>
      <c r="BI698" s="169">
        <f>IF($N$698="nulová",$J$698,0)</f>
        <v>0</v>
      </c>
      <c r="BJ698" s="99" t="s">
        <v>77</v>
      </c>
      <c r="BK698" s="169">
        <f>ROUND($I$698*$H$698,2)</f>
        <v>0</v>
      </c>
      <c r="BL698" s="99" t="s">
        <v>226</v>
      </c>
      <c r="BM698" s="99" t="s">
        <v>1279</v>
      </c>
    </row>
    <row r="699" spans="2:65" s="102" customFormat="1" ht="27" customHeight="1" x14ac:dyDescent="0.3">
      <c r="B699" s="182"/>
      <c r="D699" s="183" t="s">
        <v>156</v>
      </c>
      <c r="E699" s="184"/>
      <c r="F699" s="184" t="s">
        <v>1262</v>
      </c>
      <c r="H699" s="185"/>
      <c r="L699" s="182"/>
      <c r="M699" s="186"/>
      <c r="T699" s="187"/>
      <c r="AT699" s="185" t="s">
        <v>156</v>
      </c>
      <c r="AU699" s="185" t="s">
        <v>79</v>
      </c>
      <c r="AV699" s="185" t="s">
        <v>77</v>
      </c>
      <c r="AW699" s="185" t="s">
        <v>121</v>
      </c>
      <c r="AX699" s="185" t="s">
        <v>71</v>
      </c>
      <c r="AY699" s="185" t="s">
        <v>142</v>
      </c>
    </row>
    <row r="700" spans="2:65" s="102" customFormat="1" ht="27" customHeight="1" x14ac:dyDescent="0.3">
      <c r="B700" s="182"/>
      <c r="D700" s="189" t="s">
        <v>156</v>
      </c>
      <c r="E700" s="185"/>
      <c r="F700" s="184" t="s">
        <v>1263</v>
      </c>
      <c r="H700" s="185"/>
      <c r="L700" s="182"/>
      <c r="M700" s="186"/>
      <c r="T700" s="187"/>
      <c r="AT700" s="185" t="s">
        <v>156</v>
      </c>
      <c r="AU700" s="185" t="s">
        <v>79</v>
      </c>
      <c r="AV700" s="185" t="s">
        <v>77</v>
      </c>
      <c r="AW700" s="185" t="s">
        <v>121</v>
      </c>
      <c r="AX700" s="185" t="s">
        <v>71</v>
      </c>
      <c r="AY700" s="185" t="s">
        <v>142</v>
      </c>
    </row>
    <row r="701" spans="2:65" s="102" customFormat="1" ht="15.75" customHeight="1" x14ac:dyDescent="0.3">
      <c r="B701" s="182"/>
      <c r="D701" s="189" t="s">
        <v>156</v>
      </c>
      <c r="E701" s="185"/>
      <c r="F701" s="184" t="s">
        <v>1264</v>
      </c>
      <c r="H701" s="185"/>
      <c r="L701" s="182"/>
      <c r="M701" s="186"/>
      <c r="T701" s="187"/>
      <c r="AT701" s="185" t="s">
        <v>156</v>
      </c>
      <c r="AU701" s="185" t="s">
        <v>79</v>
      </c>
      <c r="AV701" s="185" t="s">
        <v>77</v>
      </c>
      <c r="AW701" s="185" t="s">
        <v>121</v>
      </c>
      <c r="AX701" s="185" t="s">
        <v>71</v>
      </c>
      <c r="AY701" s="185" t="s">
        <v>142</v>
      </c>
    </row>
    <row r="702" spans="2:65" s="102" customFormat="1" ht="15.75" customHeight="1" x14ac:dyDescent="0.3">
      <c r="B702" s="188"/>
      <c r="D702" s="189" t="s">
        <v>156</v>
      </c>
      <c r="E702" s="190"/>
      <c r="F702" s="191" t="s">
        <v>1280</v>
      </c>
      <c r="H702" s="192">
        <v>26.25</v>
      </c>
      <c r="L702" s="188"/>
      <c r="M702" s="193"/>
      <c r="T702" s="194"/>
      <c r="AT702" s="190" t="s">
        <v>156</v>
      </c>
      <c r="AU702" s="190" t="s">
        <v>79</v>
      </c>
      <c r="AV702" s="190" t="s">
        <v>79</v>
      </c>
      <c r="AW702" s="190" t="s">
        <v>121</v>
      </c>
      <c r="AX702" s="190" t="s">
        <v>71</v>
      </c>
      <c r="AY702" s="190" t="s">
        <v>142</v>
      </c>
    </row>
    <row r="703" spans="2:65" s="102" customFormat="1" ht="15.75" customHeight="1" x14ac:dyDescent="0.3">
      <c r="B703" s="195"/>
      <c r="D703" s="189" t="s">
        <v>156</v>
      </c>
      <c r="E703" s="196"/>
      <c r="F703" s="197" t="s">
        <v>167</v>
      </c>
      <c r="H703" s="198">
        <v>26.25</v>
      </c>
      <c r="L703" s="195"/>
      <c r="M703" s="199"/>
      <c r="T703" s="200"/>
      <c r="AT703" s="196" t="s">
        <v>156</v>
      </c>
      <c r="AU703" s="196" t="s">
        <v>79</v>
      </c>
      <c r="AV703" s="196" t="s">
        <v>149</v>
      </c>
      <c r="AW703" s="196" t="s">
        <v>121</v>
      </c>
      <c r="AX703" s="196" t="s">
        <v>77</v>
      </c>
      <c r="AY703" s="196" t="s">
        <v>142</v>
      </c>
    </row>
    <row r="704" spans="2:65" s="102" customFormat="1" ht="15.75" customHeight="1" x14ac:dyDescent="0.3">
      <c r="B704" s="103"/>
      <c r="C704" s="159" t="s">
        <v>1281</v>
      </c>
      <c r="D704" s="159" t="s">
        <v>145</v>
      </c>
      <c r="E704" s="160" t="s">
        <v>1282</v>
      </c>
      <c r="F704" s="161" t="s">
        <v>1283</v>
      </c>
      <c r="G704" s="162" t="s">
        <v>433</v>
      </c>
      <c r="H704" s="163">
        <v>2.1</v>
      </c>
      <c r="I704" s="171"/>
      <c r="J704" s="164">
        <f>ROUND($I$704*$H$704,2)</f>
        <v>0</v>
      </c>
      <c r="K704" s="161"/>
      <c r="L704" s="103"/>
      <c r="M704" s="165"/>
      <c r="N704" s="179" t="s">
        <v>42</v>
      </c>
      <c r="O704" s="180">
        <v>0</v>
      </c>
      <c r="P704" s="180">
        <f>$O$704*$H$704</f>
        <v>0</v>
      </c>
      <c r="Q704" s="180">
        <v>0</v>
      </c>
      <c r="R704" s="180">
        <f>$Q$704*$H$704</f>
        <v>0</v>
      </c>
      <c r="S704" s="180">
        <v>0</v>
      </c>
      <c r="T704" s="181">
        <f>$S$704*$H$704</f>
        <v>0</v>
      </c>
      <c r="AR704" s="99" t="s">
        <v>226</v>
      </c>
      <c r="AT704" s="99" t="s">
        <v>145</v>
      </c>
      <c r="AU704" s="99" t="s">
        <v>79</v>
      </c>
      <c r="AY704" s="102" t="s">
        <v>142</v>
      </c>
      <c r="BE704" s="169">
        <f>IF($N$704="základní",$J$704,0)</f>
        <v>0</v>
      </c>
      <c r="BF704" s="169">
        <f>IF($N$704="snížená",$J$704,0)</f>
        <v>0</v>
      </c>
      <c r="BG704" s="169">
        <f>IF($N$704="zákl. přenesená",$J$704,0)</f>
        <v>0</v>
      </c>
      <c r="BH704" s="169">
        <f>IF($N$704="sníž. přenesená",$J$704,0)</f>
        <v>0</v>
      </c>
      <c r="BI704" s="169">
        <f>IF($N$704="nulová",$J$704,0)</f>
        <v>0</v>
      </c>
      <c r="BJ704" s="99" t="s">
        <v>77</v>
      </c>
      <c r="BK704" s="169">
        <f>ROUND($I$704*$H$704,2)</f>
        <v>0</v>
      </c>
      <c r="BL704" s="99" t="s">
        <v>226</v>
      </c>
      <c r="BM704" s="99" t="s">
        <v>1284</v>
      </c>
    </row>
    <row r="705" spans="2:65" s="102" customFormat="1" ht="27" customHeight="1" x14ac:dyDescent="0.3">
      <c r="B705" s="182"/>
      <c r="D705" s="183" t="s">
        <v>156</v>
      </c>
      <c r="E705" s="184"/>
      <c r="F705" s="184" t="s">
        <v>1262</v>
      </c>
      <c r="H705" s="185"/>
      <c r="L705" s="182"/>
      <c r="M705" s="186"/>
      <c r="T705" s="187"/>
      <c r="AT705" s="185" t="s">
        <v>156</v>
      </c>
      <c r="AU705" s="185" t="s">
        <v>79</v>
      </c>
      <c r="AV705" s="185" t="s">
        <v>77</v>
      </c>
      <c r="AW705" s="185" t="s">
        <v>121</v>
      </c>
      <c r="AX705" s="185" t="s">
        <v>71</v>
      </c>
      <c r="AY705" s="185" t="s">
        <v>142</v>
      </c>
    </row>
    <row r="706" spans="2:65" s="102" customFormat="1" ht="27" customHeight="1" x14ac:dyDescent="0.3">
      <c r="B706" s="182"/>
      <c r="D706" s="189" t="s">
        <v>156</v>
      </c>
      <c r="E706" s="185"/>
      <c r="F706" s="184" t="s">
        <v>1263</v>
      </c>
      <c r="H706" s="185"/>
      <c r="L706" s="182"/>
      <c r="M706" s="186"/>
      <c r="T706" s="187"/>
      <c r="AT706" s="185" t="s">
        <v>156</v>
      </c>
      <c r="AU706" s="185" t="s">
        <v>79</v>
      </c>
      <c r="AV706" s="185" t="s">
        <v>77</v>
      </c>
      <c r="AW706" s="185" t="s">
        <v>121</v>
      </c>
      <c r="AX706" s="185" t="s">
        <v>71</v>
      </c>
      <c r="AY706" s="185" t="s">
        <v>142</v>
      </c>
    </row>
    <row r="707" spans="2:65" s="102" customFormat="1" ht="15.75" customHeight="1" x14ac:dyDescent="0.3">
      <c r="B707" s="182"/>
      <c r="D707" s="189" t="s">
        <v>156</v>
      </c>
      <c r="E707" s="185"/>
      <c r="F707" s="184" t="s">
        <v>1264</v>
      </c>
      <c r="H707" s="185"/>
      <c r="L707" s="182"/>
      <c r="M707" s="186"/>
      <c r="T707" s="187"/>
      <c r="AT707" s="185" t="s">
        <v>156</v>
      </c>
      <c r="AU707" s="185" t="s">
        <v>79</v>
      </c>
      <c r="AV707" s="185" t="s">
        <v>77</v>
      </c>
      <c r="AW707" s="185" t="s">
        <v>121</v>
      </c>
      <c r="AX707" s="185" t="s">
        <v>71</v>
      </c>
      <c r="AY707" s="185" t="s">
        <v>142</v>
      </c>
    </row>
    <row r="708" spans="2:65" s="102" customFormat="1" ht="15.75" customHeight="1" x14ac:dyDescent="0.3">
      <c r="B708" s="188"/>
      <c r="D708" s="189" t="s">
        <v>156</v>
      </c>
      <c r="E708" s="190"/>
      <c r="F708" s="191" t="s">
        <v>1285</v>
      </c>
      <c r="H708" s="192">
        <v>2.1</v>
      </c>
      <c r="L708" s="188"/>
      <c r="M708" s="193"/>
      <c r="T708" s="194"/>
      <c r="AT708" s="190" t="s">
        <v>156</v>
      </c>
      <c r="AU708" s="190" t="s">
        <v>79</v>
      </c>
      <c r="AV708" s="190" t="s">
        <v>79</v>
      </c>
      <c r="AW708" s="190" t="s">
        <v>121</v>
      </c>
      <c r="AX708" s="190" t="s">
        <v>71</v>
      </c>
      <c r="AY708" s="190" t="s">
        <v>142</v>
      </c>
    </row>
    <row r="709" spans="2:65" s="102" customFormat="1" ht="15.75" customHeight="1" x14ac:dyDescent="0.3">
      <c r="B709" s="195"/>
      <c r="D709" s="189" t="s">
        <v>156</v>
      </c>
      <c r="E709" s="196"/>
      <c r="F709" s="197" t="s">
        <v>167</v>
      </c>
      <c r="H709" s="198">
        <v>2.1</v>
      </c>
      <c r="L709" s="195"/>
      <c r="M709" s="199"/>
      <c r="T709" s="200"/>
      <c r="AT709" s="196" t="s">
        <v>156</v>
      </c>
      <c r="AU709" s="196" t="s">
        <v>79</v>
      </c>
      <c r="AV709" s="196" t="s">
        <v>149</v>
      </c>
      <c r="AW709" s="196" t="s">
        <v>121</v>
      </c>
      <c r="AX709" s="196" t="s">
        <v>77</v>
      </c>
      <c r="AY709" s="196" t="s">
        <v>142</v>
      </c>
    </row>
    <row r="710" spans="2:65" s="102" customFormat="1" ht="27" customHeight="1" x14ac:dyDescent="0.3">
      <c r="B710" s="103"/>
      <c r="C710" s="159" t="s">
        <v>1286</v>
      </c>
      <c r="D710" s="159" t="s">
        <v>145</v>
      </c>
      <c r="E710" s="160" t="s">
        <v>1287</v>
      </c>
      <c r="F710" s="161" t="s">
        <v>1288</v>
      </c>
      <c r="G710" s="162" t="s">
        <v>433</v>
      </c>
      <c r="H710" s="163">
        <v>1.5</v>
      </c>
      <c r="I710" s="171"/>
      <c r="J710" s="164">
        <f>ROUND($I$710*$H$710,2)</f>
        <v>0</v>
      </c>
      <c r="K710" s="161"/>
      <c r="L710" s="103"/>
      <c r="M710" s="165"/>
      <c r="N710" s="179" t="s">
        <v>42</v>
      </c>
      <c r="O710" s="180">
        <v>0</v>
      </c>
      <c r="P710" s="180">
        <f>$O$710*$H$710</f>
        <v>0</v>
      </c>
      <c r="Q710" s="180">
        <v>0</v>
      </c>
      <c r="R710" s="180">
        <f>$Q$710*$H$710</f>
        <v>0</v>
      </c>
      <c r="S710" s="180">
        <v>0</v>
      </c>
      <c r="T710" s="181">
        <f>$S$710*$H$710</f>
        <v>0</v>
      </c>
      <c r="AR710" s="99" t="s">
        <v>226</v>
      </c>
      <c r="AT710" s="99" t="s">
        <v>145</v>
      </c>
      <c r="AU710" s="99" t="s">
        <v>79</v>
      </c>
      <c r="AY710" s="102" t="s">
        <v>142</v>
      </c>
      <c r="BE710" s="169">
        <f>IF($N$710="základní",$J$710,0)</f>
        <v>0</v>
      </c>
      <c r="BF710" s="169">
        <f>IF($N$710="snížená",$J$710,0)</f>
        <v>0</v>
      </c>
      <c r="BG710" s="169">
        <f>IF($N$710="zákl. přenesená",$J$710,0)</f>
        <v>0</v>
      </c>
      <c r="BH710" s="169">
        <f>IF($N$710="sníž. přenesená",$J$710,0)</f>
        <v>0</v>
      </c>
      <c r="BI710" s="169">
        <f>IF($N$710="nulová",$J$710,0)</f>
        <v>0</v>
      </c>
      <c r="BJ710" s="99" t="s">
        <v>77</v>
      </c>
      <c r="BK710" s="169">
        <f>ROUND($I$710*$H$710,2)</f>
        <v>0</v>
      </c>
      <c r="BL710" s="99" t="s">
        <v>226</v>
      </c>
      <c r="BM710" s="99" t="s">
        <v>1289</v>
      </c>
    </row>
    <row r="711" spans="2:65" s="102" customFormat="1" ht="27" customHeight="1" x14ac:dyDescent="0.3">
      <c r="B711" s="182"/>
      <c r="D711" s="183" t="s">
        <v>156</v>
      </c>
      <c r="E711" s="184"/>
      <c r="F711" s="184" t="s">
        <v>1262</v>
      </c>
      <c r="H711" s="185"/>
      <c r="L711" s="182"/>
      <c r="M711" s="186"/>
      <c r="T711" s="187"/>
      <c r="AT711" s="185" t="s">
        <v>156</v>
      </c>
      <c r="AU711" s="185" t="s">
        <v>79</v>
      </c>
      <c r="AV711" s="185" t="s">
        <v>77</v>
      </c>
      <c r="AW711" s="185" t="s">
        <v>121</v>
      </c>
      <c r="AX711" s="185" t="s">
        <v>71</v>
      </c>
      <c r="AY711" s="185" t="s">
        <v>142</v>
      </c>
    </row>
    <row r="712" spans="2:65" s="102" customFormat="1" ht="27" customHeight="1" x14ac:dyDescent="0.3">
      <c r="B712" s="182"/>
      <c r="D712" s="189" t="s">
        <v>156</v>
      </c>
      <c r="E712" s="185"/>
      <c r="F712" s="184" t="s">
        <v>1263</v>
      </c>
      <c r="H712" s="185"/>
      <c r="L712" s="182"/>
      <c r="M712" s="186"/>
      <c r="T712" s="187"/>
      <c r="AT712" s="185" t="s">
        <v>156</v>
      </c>
      <c r="AU712" s="185" t="s">
        <v>79</v>
      </c>
      <c r="AV712" s="185" t="s">
        <v>77</v>
      </c>
      <c r="AW712" s="185" t="s">
        <v>121</v>
      </c>
      <c r="AX712" s="185" t="s">
        <v>71</v>
      </c>
      <c r="AY712" s="185" t="s">
        <v>142</v>
      </c>
    </row>
    <row r="713" spans="2:65" s="102" customFormat="1" ht="15.75" customHeight="1" x14ac:dyDescent="0.3">
      <c r="B713" s="182"/>
      <c r="D713" s="189" t="s">
        <v>156</v>
      </c>
      <c r="E713" s="185"/>
      <c r="F713" s="184" t="s">
        <v>1264</v>
      </c>
      <c r="H713" s="185"/>
      <c r="L713" s="182"/>
      <c r="M713" s="186"/>
      <c r="T713" s="187"/>
      <c r="AT713" s="185" t="s">
        <v>156</v>
      </c>
      <c r="AU713" s="185" t="s">
        <v>79</v>
      </c>
      <c r="AV713" s="185" t="s">
        <v>77</v>
      </c>
      <c r="AW713" s="185" t="s">
        <v>121</v>
      </c>
      <c r="AX713" s="185" t="s">
        <v>71</v>
      </c>
      <c r="AY713" s="185" t="s">
        <v>142</v>
      </c>
    </row>
    <row r="714" spans="2:65" s="102" customFormat="1" ht="15.75" customHeight="1" x14ac:dyDescent="0.3">
      <c r="B714" s="188"/>
      <c r="D714" s="189" t="s">
        <v>156</v>
      </c>
      <c r="E714" s="190"/>
      <c r="F714" s="191" t="s">
        <v>1290</v>
      </c>
      <c r="H714" s="192">
        <v>1.5</v>
      </c>
      <c r="L714" s="188"/>
      <c r="M714" s="193"/>
      <c r="T714" s="194"/>
      <c r="AT714" s="190" t="s">
        <v>156</v>
      </c>
      <c r="AU714" s="190" t="s">
        <v>79</v>
      </c>
      <c r="AV714" s="190" t="s">
        <v>79</v>
      </c>
      <c r="AW714" s="190" t="s">
        <v>121</v>
      </c>
      <c r="AX714" s="190" t="s">
        <v>71</v>
      </c>
      <c r="AY714" s="190" t="s">
        <v>142</v>
      </c>
    </row>
    <row r="715" spans="2:65" s="102" customFormat="1" ht="15.75" customHeight="1" x14ac:dyDescent="0.3">
      <c r="B715" s="195"/>
      <c r="D715" s="189" t="s">
        <v>156</v>
      </c>
      <c r="E715" s="196"/>
      <c r="F715" s="197" t="s">
        <v>167</v>
      </c>
      <c r="H715" s="198">
        <v>1.5</v>
      </c>
      <c r="L715" s="195"/>
      <c r="M715" s="199"/>
      <c r="T715" s="200"/>
      <c r="AT715" s="196" t="s">
        <v>156</v>
      </c>
      <c r="AU715" s="196" t="s">
        <v>79</v>
      </c>
      <c r="AV715" s="196" t="s">
        <v>149</v>
      </c>
      <c r="AW715" s="196" t="s">
        <v>121</v>
      </c>
      <c r="AX715" s="196" t="s">
        <v>77</v>
      </c>
      <c r="AY715" s="196" t="s">
        <v>142</v>
      </c>
    </row>
    <row r="716" spans="2:65" s="102" customFormat="1" ht="15.75" customHeight="1" x14ac:dyDescent="0.3">
      <c r="B716" s="103"/>
      <c r="C716" s="159" t="s">
        <v>1291</v>
      </c>
      <c r="D716" s="159" t="s">
        <v>145</v>
      </c>
      <c r="E716" s="160" t="s">
        <v>1292</v>
      </c>
      <c r="F716" s="161" t="s">
        <v>1293</v>
      </c>
      <c r="G716" s="162" t="s">
        <v>433</v>
      </c>
      <c r="H716" s="163">
        <v>19.8</v>
      </c>
      <c r="I716" s="171"/>
      <c r="J716" s="164">
        <f>ROUND($I$716*$H$716,2)</f>
        <v>0</v>
      </c>
      <c r="K716" s="161"/>
      <c r="L716" s="103"/>
      <c r="M716" s="165"/>
      <c r="N716" s="179" t="s">
        <v>42</v>
      </c>
      <c r="O716" s="180">
        <v>0</v>
      </c>
      <c r="P716" s="180">
        <f>$O$716*$H$716</f>
        <v>0</v>
      </c>
      <c r="Q716" s="180">
        <v>0</v>
      </c>
      <c r="R716" s="180">
        <f>$Q$716*$H$716</f>
        <v>0</v>
      </c>
      <c r="S716" s="180">
        <v>0</v>
      </c>
      <c r="T716" s="181">
        <f>$S$716*$H$716</f>
        <v>0</v>
      </c>
      <c r="AR716" s="99" t="s">
        <v>226</v>
      </c>
      <c r="AT716" s="99" t="s">
        <v>145</v>
      </c>
      <c r="AU716" s="99" t="s">
        <v>79</v>
      </c>
      <c r="AY716" s="102" t="s">
        <v>142</v>
      </c>
      <c r="BE716" s="169">
        <f>IF($N$716="základní",$J$716,0)</f>
        <v>0</v>
      </c>
      <c r="BF716" s="169">
        <f>IF($N$716="snížená",$J$716,0)</f>
        <v>0</v>
      </c>
      <c r="BG716" s="169">
        <f>IF($N$716="zákl. přenesená",$J$716,0)</f>
        <v>0</v>
      </c>
      <c r="BH716" s="169">
        <f>IF($N$716="sníž. přenesená",$J$716,0)</f>
        <v>0</v>
      </c>
      <c r="BI716" s="169">
        <f>IF($N$716="nulová",$J$716,0)</f>
        <v>0</v>
      </c>
      <c r="BJ716" s="99" t="s">
        <v>77</v>
      </c>
      <c r="BK716" s="169">
        <f>ROUND($I$716*$H$716,2)</f>
        <v>0</v>
      </c>
      <c r="BL716" s="99" t="s">
        <v>226</v>
      </c>
      <c r="BM716" s="99" t="s">
        <v>1294</v>
      </c>
    </row>
    <row r="717" spans="2:65" s="102" customFormat="1" ht="27" customHeight="1" x14ac:dyDescent="0.3">
      <c r="B717" s="182"/>
      <c r="D717" s="183" t="s">
        <v>156</v>
      </c>
      <c r="E717" s="184"/>
      <c r="F717" s="184" t="s">
        <v>1262</v>
      </c>
      <c r="H717" s="185"/>
      <c r="L717" s="182"/>
      <c r="M717" s="186"/>
      <c r="T717" s="187"/>
      <c r="AT717" s="185" t="s">
        <v>156</v>
      </c>
      <c r="AU717" s="185" t="s">
        <v>79</v>
      </c>
      <c r="AV717" s="185" t="s">
        <v>77</v>
      </c>
      <c r="AW717" s="185" t="s">
        <v>121</v>
      </c>
      <c r="AX717" s="185" t="s">
        <v>71</v>
      </c>
      <c r="AY717" s="185" t="s">
        <v>142</v>
      </c>
    </row>
    <row r="718" spans="2:65" s="102" customFormat="1" ht="27" customHeight="1" x14ac:dyDescent="0.3">
      <c r="B718" s="182"/>
      <c r="D718" s="189" t="s">
        <v>156</v>
      </c>
      <c r="E718" s="185"/>
      <c r="F718" s="184" t="s">
        <v>1263</v>
      </c>
      <c r="H718" s="185"/>
      <c r="L718" s="182"/>
      <c r="M718" s="186"/>
      <c r="T718" s="187"/>
      <c r="AT718" s="185" t="s">
        <v>156</v>
      </c>
      <c r="AU718" s="185" t="s">
        <v>79</v>
      </c>
      <c r="AV718" s="185" t="s">
        <v>77</v>
      </c>
      <c r="AW718" s="185" t="s">
        <v>121</v>
      </c>
      <c r="AX718" s="185" t="s">
        <v>71</v>
      </c>
      <c r="AY718" s="185" t="s">
        <v>142</v>
      </c>
    </row>
    <row r="719" spans="2:65" s="102" customFormat="1" ht="15.75" customHeight="1" x14ac:dyDescent="0.3">
      <c r="B719" s="182"/>
      <c r="D719" s="189" t="s">
        <v>156</v>
      </c>
      <c r="E719" s="185"/>
      <c r="F719" s="184" t="s">
        <v>1264</v>
      </c>
      <c r="H719" s="185"/>
      <c r="L719" s="182"/>
      <c r="M719" s="186"/>
      <c r="T719" s="187"/>
      <c r="AT719" s="185" t="s">
        <v>156</v>
      </c>
      <c r="AU719" s="185" t="s">
        <v>79</v>
      </c>
      <c r="AV719" s="185" t="s">
        <v>77</v>
      </c>
      <c r="AW719" s="185" t="s">
        <v>121</v>
      </c>
      <c r="AX719" s="185" t="s">
        <v>71</v>
      </c>
      <c r="AY719" s="185" t="s">
        <v>142</v>
      </c>
    </row>
    <row r="720" spans="2:65" s="102" customFormat="1" ht="15.75" customHeight="1" x14ac:dyDescent="0.3">
      <c r="B720" s="188"/>
      <c r="D720" s="189" t="s">
        <v>156</v>
      </c>
      <c r="E720" s="190"/>
      <c r="F720" s="191" t="s">
        <v>1295</v>
      </c>
      <c r="H720" s="192">
        <v>19.8</v>
      </c>
      <c r="L720" s="188"/>
      <c r="M720" s="193"/>
      <c r="T720" s="194"/>
      <c r="AT720" s="190" t="s">
        <v>156</v>
      </c>
      <c r="AU720" s="190" t="s">
        <v>79</v>
      </c>
      <c r="AV720" s="190" t="s">
        <v>79</v>
      </c>
      <c r="AW720" s="190" t="s">
        <v>121</v>
      </c>
      <c r="AX720" s="190" t="s">
        <v>71</v>
      </c>
      <c r="AY720" s="190" t="s">
        <v>142</v>
      </c>
    </row>
    <row r="721" spans="2:65" s="102" customFormat="1" ht="15.75" customHeight="1" x14ac:dyDescent="0.3">
      <c r="B721" s="195"/>
      <c r="D721" s="189" t="s">
        <v>156</v>
      </c>
      <c r="E721" s="196"/>
      <c r="F721" s="197" t="s">
        <v>167</v>
      </c>
      <c r="H721" s="198">
        <v>19.8</v>
      </c>
      <c r="L721" s="195"/>
      <c r="M721" s="199"/>
      <c r="T721" s="200"/>
      <c r="AT721" s="196" t="s">
        <v>156</v>
      </c>
      <c r="AU721" s="196" t="s">
        <v>79</v>
      </c>
      <c r="AV721" s="196" t="s">
        <v>149</v>
      </c>
      <c r="AW721" s="196" t="s">
        <v>121</v>
      </c>
      <c r="AX721" s="196" t="s">
        <v>77</v>
      </c>
      <c r="AY721" s="196" t="s">
        <v>142</v>
      </c>
    </row>
    <row r="722" spans="2:65" s="102" customFormat="1" ht="15.75" customHeight="1" x14ac:dyDescent="0.3">
      <c r="B722" s="103"/>
      <c r="C722" s="159" t="s">
        <v>1296</v>
      </c>
      <c r="D722" s="159" t="s">
        <v>145</v>
      </c>
      <c r="E722" s="160" t="s">
        <v>1297</v>
      </c>
      <c r="F722" s="161" t="s">
        <v>1298</v>
      </c>
      <c r="G722" s="162" t="s">
        <v>433</v>
      </c>
      <c r="H722" s="163">
        <v>7.2</v>
      </c>
      <c r="I722" s="171"/>
      <c r="J722" s="164">
        <f>ROUND($I$722*$H$722,2)</f>
        <v>0</v>
      </c>
      <c r="K722" s="161"/>
      <c r="L722" s="103"/>
      <c r="M722" s="165"/>
      <c r="N722" s="179" t="s">
        <v>42</v>
      </c>
      <c r="O722" s="180">
        <v>0</v>
      </c>
      <c r="P722" s="180">
        <f>$O$722*$H$722</f>
        <v>0</v>
      </c>
      <c r="Q722" s="180">
        <v>0</v>
      </c>
      <c r="R722" s="180">
        <f>$Q$722*$H$722</f>
        <v>0</v>
      </c>
      <c r="S722" s="180">
        <v>0</v>
      </c>
      <c r="T722" s="181">
        <f>$S$722*$H$722</f>
        <v>0</v>
      </c>
      <c r="AR722" s="99" t="s">
        <v>226</v>
      </c>
      <c r="AT722" s="99" t="s">
        <v>145</v>
      </c>
      <c r="AU722" s="99" t="s">
        <v>79</v>
      </c>
      <c r="AY722" s="102" t="s">
        <v>142</v>
      </c>
      <c r="BE722" s="169">
        <f>IF($N$722="základní",$J$722,0)</f>
        <v>0</v>
      </c>
      <c r="BF722" s="169">
        <f>IF($N$722="snížená",$J$722,0)</f>
        <v>0</v>
      </c>
      <c r="BG722" s="169">
        <f>IF($N$722="zákl. přenesená",$J$722,0)</f>
        <v>0</v>
      </c>
      <c r="BH722" s="169">
        <f>IF($N$722="sníž. přenesená",$J$722,0)</f>
        <v>0</v>
      </c>
      <c r="BI722" s="169">
        <f>IF($N$722="nulová",$J$722,0)</f>
        <v>0</v>
      </c>
      <c r="BJ722" s="99" t="s">
        <v>77</v>
      </c>
      <c r="BK722" s="169">
        <f>ROUND($I$722*$H$722,2)</f>
        <v>0</v>
      </c>
      <c r="BL722" s="99" t="s">
        <v>226</v>
      </c>
      <c r="BM722" s="99" t="s">
        <v>1299</v>
      </c>
    </row>
    <row r="723" spans="2:65" s="102" customFormat="1" ht="27" customHeight="1" x14ac:dyDescent="0.3">
      <c r="B723" s="182"/>
      <c r="D723" s="183" t="s">
        <v>156</v>
      </c>
      <c r="E723" s="184"/>
      <c r="F723" s="184" t="s">
        <v>1262</v>
      </c>
      <c r="H723" s="185"/>
      <c r="L723" s="182"/>
      <c r="M723" s="186"/>
      <c r="T723" s="187"/>
      <c r="AT723" s="185" t="s">
        <v>156</v>
      </c>
      <c r="AU723" s="185" t="s">
        <v>79</v>
      </c>
      <c r="AV723" s="185" t="s">
        <v>77</v>
      </c>
      <c r="AW723" s="185" t="s">
        <v>121</v>
      </c>
      <c r="AX723" s="185" t="s">
        <v>71</v>
      </c>
      <c r="AY723" s="185" t="s">
        <v>142</v>
      </c>
    </row>
    <row r="724" spans="2:65" s="102" customFormat="1" ht="27" customHeight="1" x14ac:dyDescent="0.3">
      <c r="B724" s="182"/>
      <c r="D724" s="189" t="s">
        <v>156</v>
      </c>
      <c r="E724" s="185"/>
      <c r="F724" s="184" t="s">
        <v>1263</v>
      </c>
      <c r="H724" s="185"/>
      <c r="L724" s="182"/>
      <c r="M724" s="186"/>
      <c r="T724" s="187"/>
      <c r="AT724" s="185" t="s">
        <v>156</v>
      </c>
      <c r="AU724" s="185" t="s">
        <v>79</v>
      </c>
      <c r="AV724" s="185" t="s">
        <v>77</v>
      </c>
      <c r="AW724" s="185" t="s">
        <v>121</v>
      </c>
      <c r="AX724" s="185" t="s">
        <v>71</v>
      </c>
      <c r="AY724" s="185" t="s">
        <v>142</v>
      </c>
    </row>
    <row r="725" spans="2:65" s="102" customFormat="1" ht="15.75" customHeight="1" x14ac:dyDescent="0.3">
      <c r="B725" s="182"/>
      <c r="D725" s="189" t="s">
        <v>156</v>
      </c>
      <c r="E725" s="185"/>
      <c r="F725" s="184" t="s">
        <v>1264</v>
      </c>
      <c r="H725" s="185"/>
      <c r="L725" s="182"/>
      <c r="M725" s="186"/>
      <c r="T725" s="187"/>
      <c r="AT725" s="185" t="s">
        <v>156</v>
      </c>
      <c r="AU725" s="185" t="s">
        <v>79</v>
      </c>
      <c r="AV725" s="185" t="s">
        <v>77</v>
      </c>
      <c r="AW725" s="185" t="s">
        <v>121</v>
      </c>
      <c r="AX725" s="185" t="s">
        <v>71</v>
      </c>
      <c r="AY725" s="185" t="s">
        <v>142</v>
      </c>
    </row>
    <row r="726" spans="2:65" s="102" customFormat="1" ht="15.75" customHeight="1" x14ac:dyDescent="0.3">
      <c r="B726" s="188"/>
      <c r="D726" s="189" t="s">
        <v>156</v>
      </c>
      <c r="E726" s="190"/>
      <c r="F726" s="191" t="s">
        <v>1300</v>
      </c>
      <c r="H726" s="192">
        <v>7.2</v>
      </c>
      <c r="L726" s="188"/>
      <c r="M726" s="193"/>
      <c r="T726" s="194"/>
      <c r="AT726" s="190" t="s">
        <v>156</v>
      </c>
      <c r="AU726" s="190" t="s">
        <v>79</v>
      </c>
      <c r="AV726" s="190" t="s">
        <v>79</v>
      </c>
      <c r="AW726" s="190" t="s">
        <v>121</v>
      </c>
      <c r="AX726" s="190" t="s">
        <v>71</v>
      </c>
      <c r="AY726" s="190" t="s">
        <v>142</v>
      </c>
    </row>
    <row r="727" spans="2:65" s="102" customFormat="1" ht="15.75" customHeight="1" x14ac:dyDescent="0.3">
      <c r="B727" s="195"/>
      <c r="D727" s="189" t="s">
        <v>156</v>
      </c>
      <c r="E727" s="196"/>
      <c r="F727" s="197" t="s">
        <v>167</v>
      </c>
      <c r="H727" s="198">
        <v>7.2</v>
      </c>
      <c r="L727" s="195"/>
      <c r="M727" s="199"/>
      <c r="T727" s="200"/>
      <c r="AT727" s="196" t="s">
        <v>156</v>
      </c>
      <c r="AU727" s="196" t="s">
        <v>79</v>
      </c>
      <c r="AV727" s="196" t="s">
        <v>149</v>
      </c>
      <c r="AW727" s="196" t="s">
        <v>121</v>
      </c>
      <c r="AX727" s="196" t="s">
        <v>77</v>
      </c>
      <c r="AY727" s="196" t="s">
        <v>142</v>
      </c>
    </row>
    <row r="728" spans="2:65" s="102" customFormat="1" ht="15.75" customHeight="1" x14ac:dyDescent="0.3">
      <c r="B728" s="103"/>
      <c r="C728" s="159" t="s">
        <v>1301</v>
      </c>
      <c r="D728" s="159" t="s">
        <v>145</v>
      </c>
      <c r="E728" s="160" t="s">
        <v>1302</v>
      </c>
      <c r="F728" s="161" t="s">
        <v>1303</v>
      </c>
      <c r="G728" s="162" t="s">
        <v>433</v>
      </c>
      <c r="H728" s="163">
        <v>4.8</v>
      </c>
      <c r="I728" s="171"/>
      <c r="J728" s="164">
        <f>ROUND($I$728*$H$728,2)</f>
        <v>0</v>
      </c>
      <c r="K728" s="161"/>
      <c r="L728" s="103"/>
      <c r="M728" s="165"/>
      <c r="N728" s="179" t="s">
        <v>42</v>
      </c>
      <c r="O728" s="180">
        <v>0</v>
      </c>
      <c r="P728" s="180">
        <f>$O$728*$H$728</f>
        <v>0</v>
      </c>
      <c r="Q728" s="180">
        <v>0</v>
      </c>
      <c r="R728" s="180">
        <f>$Q$728*$H$728</f>
        <v>0</v>
      </c>
      <c r="S728" s="180">
        <v>0</v>
      </c>
      <c r="T728" s="181">
        <f>$S$728*$H$728</f>
        <v>0</v>
      </c>
      <c r="AR728" s="99" t="s">
        <v>226</v>
      </c>
      <c r="AT728" s="99" t="s">
        <v>145</v>
      </c>
      <c r="AU728" s="99" t="s">
        <v>79</v>
      </c>
      <c r="AY728" s="102" t="s">
        <v>142</v>
      </c>
      <c r="BE728" s="169">
        <f>IF($N$728="základní",$J$728,0)</f>
        <v>0</v>
      </c>
      <c r="BF728" s="169">
        <f>IF($N$728="snížená",$J$728,0)</f>
        <v>0</v>
      </c>
      <c r="BG728" s="169">
        <f>IF($N$728="zákl. přenesená",$J$728,0)</f>
        <v>0</v>
      </c>
      <c r="BH728" s="169">
        <f>IF($N$728="sníž. přenesená",$J$728,0)</f>
        <v>0</v>
      </c>
      <c r="BI728" s="169">
        <f>IF($N$728="nulová",$J$728,0)</f>
        <v>0</v>
      </c>
      <c r="BJ728" s="99" t="s">
        <v>77</v>
      </c>
      <c r="BK728" s="169">
        <f>ROUND($I$728*$H$728,2)</f>
        <v>0</v>
      </c>
      <c r="BL728" s="99" t="s">
        <v>226</v>
      </c>
      <c r="BM728" s="99" t="s">
        <v>1304</v>
      </c>
    </row>
    <row r="729" spans="2:65" s="102" customFormat="1" ht="27" customHeight="1" x14ac:dyDescent="0.3">
      <c r="B729" s="182"/>
      <c r="D729" s="183" t="s">
        <v>156</v>
      </c>
      <c r="E729" s="184"/>
      <c r="F729" s="184" t="s">
        <v>1262</v>
      </c>
      <c r="H729" s="185"/>
      <c r="L729" s="182"/>
      <c r="M729" s="186"/>
      <c r="T729" s="187"/>
      <c r="AT729" s="185" t="s">
        <v>156</v>
      </c>
      <c r="AU729" s="185" t="s">
        <v>79</v>
      </c>
      <c r="AV729" s="185" t="s">
        <v>77</v>
      </c>
      <c r="AW729" s="185" t="s">
        <v>121</v>
      </c>
      <c r="AX729" s="185" t="s">
        <v>71</v>
      </c>
      <c r="AY729" s="185" t="s">
        <v>142</v>
      </c>
    </row>
    <row r="730" spans="2:65" s="102" customFormat="1" ht="27" customHeight="1" x14ac:dyDescent="0.3">
      <c r="B730" s="182"/>
      <c r="D730" s="189" t="s">
        <v>156</v>
      </c>
      <c r="E730" s="185"/>
      <c r="F730" s="184" t="s">
        <v>1263</v>
      </c>
      <c r="H730" s="185"/>
      <c r="L730" s="182"/>
      <c r="M730" s="186"/>
      <c r="T730" s="187"/>
      <c r="AT730" s="185" t="s">
        <v>156</v>
      </c>
      <c r="AU730" s="185" t="s">
        <v>79</v>
      </c>
      <c r="AV730" s="185" t="s">
        <v>77</v>
      </c>
      <c r="AW730" s="185" t="s">
        <v>121</v>
      </c>
      <c r="AX730" s="185" t="s">
        <v>71</v>
      </c>
      <c r="AY730" s="185" t="s">
        <v>142</v>
      </c>
    </row>
    <row r="731" spans="2:65" s="102" customFormat="1" ht="15.75" customHeight="1" x14ac:dyDescent="0.3">
      <c r="B731" s="182"/>
      <c r="D731" s="189" t="s">
        <v>156</v>
      </c>
      <c r="E731" s="185"/>
      <c r="F731" s="184" t="s">
        <v>1264</v>
      </c>
      <c r="H731" s="185"/>
      <c r="L731" s="182"/>
      <c r="M731" s="186"/>
      <c r="T731" s="187"/>
      <c r="AT731" s="185" t="s">
        <v>156</v>
      </c>
      <c r="AU731" s="185" t="s">
        <v>79</v>
      </c>
      <c r="AV731" s="185" t="s">
        <v>77</v>
      </c>
      <c r="AW731" s="185" t="s">
        <v>121</v>
      </c>
      <c r="AX731" s="185" t="s">
        <v>71</v>
      </c>
      <c r="AY731" s="185" t="s">
        <v>142</v>
      </c>
    </row>
    <row r="732" spans="2:65" s="102" customFormat="1" ht="15.75" customHeight="1" x14ac:dyDescent="0.3">
      <c r="B732" s="188"/>
      <c r="D732" s="189" t="s">
        <v>156</v>
      </c>
      <c r="E732" s="190"/>
      <c r="F732" s="191" t="s">
        <v>1305</v>
      </c>
      <c r="H732" s="192">
        <v>4.8</v>
      </c>
      <c r="L732" s="188"/>
      <c r="M732" s="193"/>
      <c r="T732" s="194"/>
      <c r="AT732" s="190" t="s">
        <v>156</v>
      </c>
      <c r="AU732" s="190" t="s">
        <v>79</v>
      </c>
      <c r="AV732" s="190" t="s">
        <v>79</v>
      </c>
      <c r="AW732" s="190" t="s">
        <v>121</v>
      </c>
      <c r="AX732" s="190" t="s">
        <v>71</v>
      </c>
      <c r="AY732" s="190" t="s">
        <v>142</v>
      </c>
    </row>
    <row r="733" spans="2:65" s="102" customFormat="1" ht="15.75" customHeight="1" x14ac:dyDescent="0.3">
      <c r="B733" s="195"/>
      <c r="D733" s="189" t="s">
        <v>156</v>
      </c>
      <c r="E733" s="196"/>
      <c r="F733" s="197" t="s">
        <v>167</v>
      </c>
      <c r="H733" s="198">
        <v>4.8</v>
      </c>
      <c r="L733" s="195"/>
      <c r="M733" s="199"/>
      <c r="T733" s="200"/>
      <c r="AT733" s="196" t="s">
        <v>156</v>
      </c>
      <c r="AU733" s="196" t="s">
        <v>79</v>
      </c>
      <c r="AV733" s="196" t="s">
        <v>149</v>
      </c>
      <c r="AW733" s="196" t="s">
        <v>121</v>
      </c>
      <c r="AX733" s="196" t="s">
        <v>77</v>
      </c>
      <c r="AY733" s="196" t="s">
        <v>142</v>
      </c>
    </row>
    <row r="734" spans="2:65" s="102" customFormat="1" ht="27" customHeight="1" x14ac:dyDescent="0.3">
      <c r="B734" s="103"/>
      <c r="C734" s="159" t="s">
        <v>1306</v>
      </c>
      <c r="D734" s="159" t="s">
        <v>145</v>
      </c>
      <c r="E734" s="160" t="s">
        <v>1307</v>
      </c>
      <c r="F734" s="161" t="s">
        <v>1308</v>
      </c>
      <c r="G734" s="162" t="s">
        <v>433</v>
      </c>
      <c r="H734" s="163">
        <v>2.5499999999999998</v>
      </c>
      <c r="I734" s="171"/>
      <c r="J734" s="164">
        <f>ROUND($I$734*$H$734,2)</f>
        <v>0</v>
      </c>
      <c r="K734" s="161"/>
      <c r="L734" s="103"/>
      <c r="M734" s="165"/>
      <c r="N734" s="179" t="s">
        <v>42</v>
      </c>
      <c r="O734" s="180">
        <v>0</v>
      </c>
      <c r="P734" s="180">
        <f>$O$734*$H$734</f>
        <v>0</v>
      </c>
      <c r="Q734" s="180">
        <v>0</v>
      </c>
      <c r="R734" s="180">
        <f>$Q$734*$H$734</f>
        <v>0</v>
      </c>
      <c r="S734" s="180">
        <v>0</v>
      </c>
      <c r="T734" s="181">
        <f>$S$734*$H$734</f>
        <v>0</v>
      </c>
      <c r="AR734" s="99" t="s">
        <v>226</v>
      </c>
      <c r="AT734" s="99" t="s">
        <v>145</v>
      </c>
      <c r="AU734" s="99" t="s">
        <v>79</v>
      </c>
      <c r="AY734" s="102" t="s">
        <v>142</v>
      </c>
      <c r="BE734" s="169">
        <f>IF($N$734="základní",$J$734,0)</f>
        <v>0</v>
      </c>
      <c r="BF734" s="169">
        <f>IF($N$734="snížená",$J$734,0)</f>
        <v>0</v>
      </c>
      <c r="BG734" s="169">
        <f>IF($N$734="zákl. přenesená",$J$734,0)</f>
        <v>0</v>
      </c>
      <c r="BH734" s="169">
        <f>IF($N$734="sníž. přenesená",$J$734,0)</f>
        <v>0</v>
      </c>
      <c r="BI734" s="169">
        <f>IF($N$734="nulová",$J$734,0)</f>
        <v>0</v>
      </c>
      <c r="BJ734" s="99" t="s">
        <v>77</v>
      </c>
      <c r="BK734" s="169">
        <f>ROUND($I$734*$H$734,2)</f>
        <v>0</v>
      </c>
      <c r="BL734" s="99" t="s">
        <v>226</v>
      </c>
      <c r="BM734" s="99" t="s">
        <v>1309</v>
      </c>
    </row>
    <row r="735" spans="2:65" s="102" customFormat="1" ht="27" customHeight="1" x14ac:dyDescent="0.3">
      <c r="B735" s="182"/>
      <c r="D735" s="183" t="s">
        <v>156</v>
      </c>
      <c r="E735" s="184"/>
      <c r="F735" s="184" t="s">
        <v>1262</v>
      </c>
      <c r="H735" s="185"/>
      <c r="L735" s="182"/>
      <c r="M735" s="186"/>
      <c r="T735" s="187"/>
      <c r="AT735" s="185" t="s">
        <v>156</v>
      </c>
      <c r="AU735" s="185" t="s">
        <v>79</v>
      </c>
      <c r="AV735" s="185" t="s">
        <v>77</v>
      </c>
      <c r="AW735" s="185" t="s">
        <v>121</v>
      </c>
      <c r="AX735" s="185" t="s">
        <v>71</v>
      </c>
      <c r="AY735" s="185" t="s">
        <v>142</v>
      </c>
    </row>
    <row r="736" spans="2:65" s="102" customFormat="1" ht="27" customHeight="1" x14ac:dyDescent="0.3">
      <c r="B736" s="182"/>
      <c r="D736" s="189" t="s">
        <v>156</v>
      </c>
      <c r="E736" s="185"/>
      <c r="F736" s="184" t="s">
        <v>1263</v>
      </c>
      <c r="H736" s="185"/>
      <c r="L736" s="182"/>
      <c r="M736" s="186"/>
      <c r="T736" s="187"/>
      <c r="AT736" s="185" t="s">
        <v>156</v>
      </c>
      <c r="AU736" s="185" t="s">
        <v>79</v>
      </c>
      <c r="AV736" s="185" t="s">
        <v>77</v>
      </c>
      <c r="AW736" s="185" t="s">
        <v>121</v>
      </c>
      <c r="AX736" s="185" t="s">
        <v>71</v>
      </c>
      <c r="AY736" s="185" t="s">
        <v>142</v>
      </c>
    </row>
    <row r="737" spans="2:65" s="102" customFormat="1" ht="15.75" customHeight="1" x14ac:dyDescent="0.3">
      <c r="B737" s="182"/>
      <c r="D737" s="189" t="s">
        <v>156</v>
      </c>
      <c r="E737" s="185"/>
      <c r="F737" s="184" t="s">
        <v>1264</v>
      </c>
      <c r="H737" s="185"/>
      <c r="L737" s="182"/>
      <c r="M737" s="186"/>
      <c r="T737" s="187"/>
      <c r="AT737" s="185" t="s">
        <v>156</v>
      </c>
      <c r="AU737" s="185" t="s">
        <v>79</v>
      </c>
      <c r="AV737" s="185" t="s">
        <v>77</v>
      </c>
      <c r="AW737" s="185" t="s">
        <v>121</v>
      </c>
      <c r="AX737" s="185" t="s">
        <v>71</v>
      </c>
      <c r="AY737" s="185" t="s">
        <v>142</v>
      </c>
    </row>
    <row r="738" spans="2:65" s="102" customFormat="1" ht="15.75" customHeight="1" x14ac:dyDescent="0.3">
      <c r="B738" s="188"/>
      <c r="D738" s="189" t="s">
        <v>156</v>
      </c>
      <c r="E738" s="190"/>
      <c r="F738" s="191" t="s">
        <v>1310</v>
      </c>
      <c r="H738" s="192">
        <v>2.5499999999999998</v>
      </c>
      <c r="L738" s="188"/>
      <c r="M738" s="193"/>
      <c r="T738" s="194"/>
      <c r="AT738" s="190" t="s">
        <v>156</v>
      </c>
      <c r="AU738" s="190" t="s">
        <v>79</v>
      </c>
      <c r="AV738" s="190" t="s">
        <v>79</v>
      </c>
      <c r="AW738" s="190" t="s">
        <v>121</v>
      </c>
      <c r="AX738" s="190" t="s">
        <v>71</v>
      </c>
      <c r="AY738" s="190" t="s">
        <v>142</v>
      </c>
    </row>
    <row r="739" spans="2:65" s="102" customFormat="1" ht="15.75" customHeight="1" x14ac:dyDescent="0.3">
      <c r="B739" s="195"/>
      <c r="D739" s="189" t="s">
        <v>156</v>
      </c>
      <c r="E739" s="196"/>
      <c r="F739" s="197" t="s">
        <v>167</v>
      </c>
      <c r="H739" s="198">
        <v>2.5499999999999998</v>
      </c>
      <c r="L739" s="195"/>
      <c r="M739" s="199"/>
      <c r="T739" s="200"/>
      <c r="AT739" s="196" t="s">
        <v>156</v>
      </c>
      <c r="AU739" s="196" t="s">
        <v>79</v>
      </c>
      <c r="AV739" s="196" t="s">
        <v>149</v>
      </c>
      <c r="AW739" s="196" t="s">
        <v>121</v>
      </c>
      <c r="AX739" s="196" t="s">
        <v>77</v>
      </c>
      <c r="AY739" s="196" t="s">
        <v>142</v>
      </c>
    </row>
    <row r="740" spans="2:65" s="102" customFormat="1" ht="27" customHeight="1" x14ac:dyDescent="0.3">
      <c r="B740" s="103"/>
      <c r="C740" s="159" t="s">
        <v>1311</v>
      </c>
      <c r="D740" s="159" t="s">
        <v>145</v>
      </c>
      <c r="E740" s="160" t="s">
        <v>1312</v>
      </c>
      <c r="F740" s="161" t="s">
        <v>1313</v>
      </c>
      <c r="G740" s="162" t="s">
        <v>433</v>
      </c>
      <c r="H740" s="163">
        <v>2.4</v>
      </c>
      <c r="I740" s="171"/>
      <c r="J740" s="164">
        <f>ROUND($I$740*$H$740,2)</f>
        <v>0</v>
      </c>
      <c r="K740" s="161"/>
      <c r="L740" s="103"/>
      <c r="M740" s="165"/>
      <c r="N740" s="179" t="s">
        <v>42</v>
      </c>
      <c r="O740" s="180">
        <v>0</v>
      </c>
      <c r="P740" s="180">
        <f>$O$740*$H$740</f>
        <v>0</v>
      </c>
      <c r="Q740" s="180">
        <v>0</v>
      </c>
      <c r="R740" s="180">
        <f>$Q$740*$H$740</f>
        <v>0</v>
      </c>
      <c r="S740" s="180">
        <v>0</v>
      </c>
      <c r="T740" s="181">
        <f>$S$740*$H$740</f>
        <v>0</v>
      </c>
      <c r="AR740" s="99" t="s">
        <v>226</v>
      </c>
      <c r="AT740" s="99" t="s">
        <v>145</v>
      </c>
      <c r="AU740" s="99" t="s">
        <v>79</v>
      </c>
      <c r="AY740" s="102" t="s">
        <v>142</v>
      </c>
      <c r="BE740" s="169">
        <f>IF($N$740="základní",$J$740,0)</f>
        <v>0</v>
      </c>
      <c r="BF740" s="169">
        <f>IF($N$740="snížená",$J$740,0)</f>
        <v>0</v>
      </c>
      <c r="BG740" s="169">
        <f>IF($N$740="zákl. přenesená",$J$740,0)</f>
        <v>0</v>
      </c>
      <c r="BH740" s="169">
        <f>IF($N$740="sníž. přenesená",$J$740,0)</f>
        <v>0</v>
      </c>
      <c r="BI740" s="169">
        <f>IF($N$740="nulová",$J$740,0)</f>
        <v>0</v>
      </c>
      <c r="BJ740" s="99" t="s">
        <v>77</v>
      </c>
      <c r="BK740" s="169">
        <f>ROUND($I$740*$H$740,2)</f>
        <v>0</v>
      </c>
      <c r="BL740" s="99" t="s">
        <v>226</v>
      </c>
      <c r="BM740" s="99" t="s">
        <v>1314</v>
      </c>
    </row>
    <row r="741" spans="2:65" s="102" customFormat="1" ht="27" customHeight="1" x14ac:dyDescent="0.3">
      <c r="B741" s="182"/>
      <c r="D741" s="183" t="s">
        <v>156</v>
      </c>
      <c r="E741" s="184"/>
      <c r="F741" s="184" t="s">
        <v>1262</v>
      </c>
      <c r="H741" s="185"/>
      <c r="L741" s="182"/>
      <c r="M741" s="186"/>
      <c r="T741" s="187"/>
      <c r="AT741" s="185" t="s">
        <v>156</v>
      </c>
      <c r="AU741" s="185" t="s">
        <v>79</v>
      </c>
      <c r="AV741" s="185" t="s">
        <v>77</v>
      </c>
      <c r="AW741" s="185" t="s">
        <v>121</v>
      </c>
      <c r="AX741" s="185" t="s">
        <v>71</v>
      </c>
      <c r="AY741" s="185" t="s">
        <v>142</v>
      </c>
    </row>
    <row r="742" spans="2:65" s="102" customFormat="1" ht="27" customHeight="1" x14ac:dyDescent="0.3">
      <c r="B742" s="182"/>
      <c r="D742" s="189" t="s">
        <v>156</v>
      </c>
      <c r="E742" s="185"/>
      <c r="F742" s="184" t="s">
        <v>1263</v>
      </c>
      <c r="H742" s="185"/>
      <c r="L742" s="182"/>
      <c r="M742" s="186"/>
      <c r="T742" s="187"/>
      <c r="AT742" s="185" t="s">
        <v>156</v>
      </c>
      <c r="AU742" s="185" t="s">
        <v>79</v>
      </c>
      <c r="AV742" s="185" t="s">
        <v>77</v>
      </c>
      <c r="AW742" s="185" t="s">
        <v>121</v>
      </c>
      <c r="AX742" s="185" t="s">
        <v>71</v>
      </c>
      <c r="AY742" s="185" t="s">
        <v>142</v>
      </c>
    </row>
    <row r="743" spans="2:65" s="102" customFormat="1" ht="15.75" customHeight="1" x14ac:dyDescent="0.3">
      <c r="B743" s="182"/>
      <c r="D743" s="189" t="s">
        <v>156</v>
      </c>
      <c r="E743" s="185"/>
      <c r="F743" s="184" t="s">
        <v>1264</v>
      </c>
      <c r="H743" s="185"/>
      <c r="L743" s="182"/>
      <c r="M743" s="186"/>
      <c r="T743" s="187"/>
      <c r="AT743" s="185" t="s">
        <v>156</v>
      </c>
      <c r="AU743" s="185" t="s">
        <v>79</v>
      </c>
      <c r="AV743" s="185" t="s">
        <v>77</v>
      </c>
      <c r="AW743" s="185" t="s">
        <v>121</v>
      </c>
      <c r="AX743" s="185" t="s">
        <v>71</v>
      </c>
      <c r="AY743" s="185" t="s">
        <v>142</v>
      </c>
    </row>
    <row r="744" spans="2:65" s="102" customFormat="1" ht="15.75" customHeight="1" x14ac:dyDescent="0.3">
      <c r="B744" s="188"/>
      <c r="D744" s="189" t="s">
        <v>156</v>
      </c>
      <c r="E744" s="190"/>
      <c r="F744" s="191" t="s">
        <v>1315</v>
      </c>
      <c r="H744" s="192">
        <v>2.4</v>
      </c>
      <c r="L744" s="188"/>
      <c r="M744" s="193"/>
      <c r="T744" s="194"/>
      <c r="AT744" s="190" t="s">
        <v>156</v>
      </c>
      <c r="AU744" s="190" t="s">
        <v>79</v>
      </c>
      <c r="AV744" s="190" t="s">
        <v>79</v>
      </c>
      <c r="AW744" s="190" t="s">
        <v>121</v>
      </c>
      <c r="AX744" s="190" t="s">
        <v>71</v>
      </c>
      <c r="AY744" s="190" t="s">
        <v>142</v>
      </c>
    </row>
    <row r="745" spans="2:65" s="102" customFormat="1" ht="15.75" customHeight="1" x14ac:dyDescent="0.3">
      <c r="B745" s="195"/>
      <c r="D745" s="189" t="s">
        <v>156</v>
      </c>
      <c r="E745" s="196"/>
      <c r="F745" s="197" t="s">
        <v>167</v>
      </c>
      <c r="H745" s="198">
        <v>2.4</v>
      </c>
      <c r="L745" s="195"/>
      <c r="M745" s="199"/>
      <c r="T745" s="200"/>
      <c r="AT745" s="196" t="s">
        <v>156</v>
      </c>
      <c r="AU745" s="196" t="s">
        <v>79</v>
      </c>
      <c r="AV745" s="196" t="s">
        <v>149</v>
      </c>
      <c r="AW745" s="196" t="s">
        <v>121</v>
      </c>
      <c r="AX745" s="196" t="s">
        <v>77</v>
      </c>
      <c r="AY745" s="196" t="s">
        <v>142</v>
      </c>
    </row>
    <row r="746" spans="2:65" s="102" customFormat="1" ht="27" customHeight="1" x14ac:dyDescent="0.3">
      <c r="B746" s="103"/>
      <c r="C746" s="159" t="s">
        <v>1316</v>
      </c>
      <c r="D746" s="159" t="s">
        <v>145</v>
      </c>
      <c r="E746" s="160" t="s">
        <v>1317</v>
      </c>
      <c r="F746" s="161" t="s">
        <v>1318</v>
      </c>
      <c r="G746" s="162" t="s">
        <v>433</v>
      </c>
      <c r="H746" s="163">
        <v>2.5</v>
      </c>
      <c r="I746" s="171"/>
      <c r="J746" s="164">
        <f>ROUND($I$746*$H$746,2)</f>
        <v>0</v>
      </c>
      <c r="K746" s="161"/>
      <c r="L746" s="103"/>
      <c r="M746" s="165"/>
      <c r="N746" s="179" t="s">
        <v>42</v>
      </c>
      <c r="O746" s="180">
        <v>0</v>
      </c>
      <c r="P746" s="180">
        <f>$O$746*$H$746</f>
        <v>0</v>
      </c>
      <c r="Q746" s="180">
        <v>0</v>
      </c>
      <c r="R746" s="180">
        <f>$Q$746*$H$746</f>
        <v>0</v>
      </c>
      <c r="S746" s="180">
        <v>0</v>
      </c>
      <c r="T746" s="181">
        <f>$S$746*$H$746</f>
        <v>0</v>
      </c>
      <c r="AR746" s="99" t="s">
        <v>226</v>
      </c>
      <c r="AT746" s="99" t="s">
        <v>145</v>
      </c>
      <c r="AU746" s="99" t="s">
        <v>79</v>
      </c>
      <c r="AY746" s="102" t="s">
        <v>142</v>
      </c>
      <c r="BE746" s="169">
        <f>IF($N$746="základní",$J$746,0)</f>
        <v>0</v>
      </c>
      <c r="BF746" s="169">
        <f>IF($N$746="snížená",$J$746,0)</f>
        <v>0</v>
      </c>
      <c r="BG746" s="169">
        <f>IF($N$746="zákl. přenesená",$J$746,0)</f>
        <v>0</v>
      </c>
      <c r="BH746" s="169">
        <f>IF($N$746="sníž. přenesená",$J$746,0)</f>
        <v>0</v>
      </c>
      <c r="BI746" s="169">
        <f>IF($N$746="nulová",$J$746,0)</f>
        <v>0</v>
      </c>
      <c r="BJ746" s="99" t="s">
        <v>77</v>
      </c>
      <c r="BK746" s="169">
        <f>ROUND($I$746*$H$746,2)</f>
        <v>0</v>
      </c>
      <c r="BL746" s="99" t="s">
        <v>226</v>
      </c>
      <c r="BM746" s="99" t="s">
        <v>1319</v>
      </c>
    </row>
    <row r="747" spans="2:65" s="102" customFormat="1" ht="27" customHeight="1" x14ac:dyDescent="0.3">
      <c r="B747" s="182"/>
      <c r="D747" s="183" t="s">
        <v>156</v>
      </c>
      <c r="E747" s="184"/>
      <c r="F747" s="184" t="s">
        <v>1262</v>
      </c>
      <c r="H747" s="185"/>
      <c r="L747" s="182"/>
      <c r="M747" s="186"/>
      <c r="T747" s="187"/>
      <c r="AT747" s="185" t="s">
        <v>156</v>
      </c>
      <c r="AU747" s="185" t="s">
        <v>79</v>
      </c>
      <c r="AV747" s="185" t="s">
        <v>77</v>
      </c>
      <c r="AW747" s="185" t="s">
        <v>121</v>
      </c>
      <c r="AX747" s="185" t="s">
        <v>71</v>
      </c>
      <c r="AY747" s="185" t="s">
        <v>142</v>
      </c>
    </row>
    <row r="748" spans="2:65" s="102" customFormat="1" ht="27" customHeight="1" x14ac:dyDescent="0.3">
      <c r="B748" s="182"/>
      <c r="D748" s="189" t="s">
        <v>156</v>
      </c>
      <c r="E748" s="185"/>
      <c r="F748" s="184" t="s">
        <v>1263</v>
      </c>
      <c r="H748" s="185"/>
      <c r="L748" s="182"/>
      <c r="M748" s="186"/>
      <c r="T748" s="187"/>
      <c r="AT748" s="185" t="s">
        <v>156</v>
      </c>
      <c r="AU748" s="185" t="s">
        <v>79</v>
      </c>
      <c r="AV748" s="185" t="s">
        <v>77</v>
      </c>
      <c r="AW748" s="185" t="s">
        <v>121</v>
      </c>
      <c r="AX748" s="185" t="s">
        <v>71</v>
      </c>
      <c r="AY748" s="185" t="s">
        <v>142</v>
      </c>
    </row>
    <row r="749" spans="2:65" s="102" customFormat="1" ht="15.75" customHeight="1" x14ac:dyDescent="0.3">
      <c r="B749" s="182"/>
      <c r="D749" s="189" t="s">
        <v>156</v>
      </c>
      <c r="E749" s="185"/>
      <c r="F749" s="184" t="s">
        <v>1264</v>
      </c>
      <c r="H749" s="185"/>
      <c r="L749" s="182"/>
      <c r="M749" s="186"/>
      <c r="T749" s="187"/>
      <c r="AT749" s="185" t="s">
        <v>156</v>
      </c>
      <c r="AU749" s="185" t="s">
        <v>79</v>
      </c>
      <c r="AV749" s="185" t="s">
        <v>77</v>
      </c>
      <c r="AW749" s="185" t="s">
        <v>121</v>
      </c>
      <c r="AX749" s="185" t="s">
        <v>71</v>
      </c>
      <c r="AY749" s="185" t="s">
        <v>142</v>
      </c>
    </row>
    <row r="750" spans="2:65" s="102" customFormat="1" ht="15.75" customHeight="1" x14ac:dyDescent="0.3">
      <c r="B750" s="188"/>
      <c r="D750" s="189" t="s">
        <v>156</v>
      </c>
      <c r="E750" s="190"/>
      <c r="F750" s="191" t="s">
        <v>1320</v>
      </c>
      <c r="H750" s="192">
        <v>2.5</v>
      </c>
      <c r="L750" s="188"/>
      <c r="M750" s="193"/>
      <c r="T750" s="194"/>
      <c r="AT750" s="190" t="s">
        <v>156</v>
      </c>
      <c r="AU750" s="190" t="s">
        <v>79</v>
      </c>
      <c r="AV750" s="190" t="s">
        <v>79</v>
      </c>
      <c r="AW750" s="190" t="s">
        <v>121</v>
      </c>
      <c r="AX750" s="190" t="s">
        <v>71</v>
      </c>
      <c r="AY750" s="190" t="s">
        <v>142</v>
      </c>
    </row>
    <row r="751" spans="2:65" s="102" customFormat="1" ht="15.75" customHeight="1" x14ac:dyDescent="0.3">
      <c r="B751" s="195"/>
      <c r="D751" s="189" t="s">
        <v>156</v>
      </c>
      <c r="E751" s="196"/>
      <c r="F751" s="197" t="s">
        <v>167</v>
      </c>
      <c r="H751" s="198">
        <v>2.5</v>
      </c>
      <c r="L751" s="195"/>
      <c r="M751" s="199"/>
      <c r="T751" s="200"/>
      <c r="AT751" s="196" t="s">
        <v>156</v>
      </c>
      <c r="AU751" s="196" t="s">
        <v>79</v>
      </c>
      <c r="AV751" s="196" t="s">
        <v>149</v>
      </c>
      <c r="AW751" s="196" t="s">
        <v>121</v>
      </c>
      <c r="AX751" s="196" t="s">
        <v>77</v>
      </c>
      <c r="AY751" s="196" t="s">
        <v>142</v>
      </c>
    </row>
    <row r="752" spans="2:65" s="102" customFormat="1" ht="15.75" customHeight="1" x14ac:dyDescent="0.3">
      <c r="B752" s="103"/>
      <c r="C752" s="159" t="s">
        <v>1321</v>
      </c>
      <c r="D752" s="159" t="s">
        <v>145</v>
      </c>
      <c r="E752" s="160" t="s">
        <v>1322</v>
      </c>
      <c r="F752" s="161" t="s">
        <v>1323</v>
      </c>
      <c r="G752" s="162" t="s">
        <v>433</v>
      </c>
      <c r="H752" s="163">
        <v>119</v>
      </c>
      <c r="I752" s="171"/>
      <c r="J752" s="164">
        <f>ROUND($I$752*$H$752,2)</f>
        <v>0</v>
      </c>
      <c r="K752" s="161"/>
      <c r="L752" s="103"/>
      <c r="M752" s="165"/>
      <c r="N752" s="179" t="s">
        <v>42</v>
      </c>
      <c r="O752" s="180">
        <v>0</v>
      </c>
      <c r="P752" s="180">
        <f>$O$752*$H$752</f>
        <v>0</v>
      </c>
      <c r="Q752" s="180">
        <v>0</v>
      </c>
      <c r="R752" s="180">
        <f>$Q$752*$H$752</f>
        <v>0</v>
      </c>
      <c r="S752" s="180">
        <v>0</v>
      </c>
      <c r="T752" s="181">
        <f>$S$752*$H$752</f>
        <v>0</v>
      </c>
      <c r="AR752" s="99" t="s">
        <v>226</v>
      </c>
      <c r="AT752" s="99" t="s">
        <v>145</v>
      </c>
      <c r="AU752" s="99" t="s">
        <v>79</v>
      </c>
      <c r="AY752" s="102" t="s">
        <v>142</v>
      </c>
      <c r="BE752" s="169">
        <f>IF($N$752="základní",$J$752,0)</f>
        <v>0</v>
      </c>
      <c r="BF752" s="169">
        <f>IF($N$752="snížená",$J$752,0)</f>
        <v>0</v>
      </c>
      <c r="BG752" s="169">
        <f>IF($N$752="zákl. přenesená",$J$752,0)</f>
        <v>0</v>
      </c>
      <c r="BH752" s="169">
        <f>IF($N$752="sníž. přenesená",$J$752,0)</f>
        <v>0</v>
      </c>
      <c r="BI752" s="169">
        <f>IF($N$752="nulová",$J$752,0)</f>
        <v>0</v>
      </c>
      <c r="BJ752" s="99" t="s">
        <v>77</v>
      </c>
      <c r="BK752" s="169">
        <f>ROUND($I$752*$H$752,2)</f>
        <v>0</v>
      </c>
      <c r="BL752" s="99" t="s">
        <v>226</v>
      </c>
      <c r="BM752" s="99" t="s">
        <v>1324</v>
      </c>
    </row>
    <row r="753" spans="2:65" s="102" customFormat="1" ht="27" customHeight="1" x14ac:dyDescent="0.3">
      <c r="B753" s="182"/>
      <c r="D753" s="183" t="s">
        <v>156</v>
      </c>
      <c r="E753" s="184"/>
      <c r="F753" s="184" t="s">
        <v>1262</v>
      </c>
      <c r="H753" s="185"/>
      <c r="L753" s="182"/>
      <c r="M753" s="186"/>
      <c r="T753" s="187"/>
      <c r="AT753" s="185" t="s">
        <v>156</v>
      </c>
      <c r="AU753" s="185" t="s">
        <v>79</v>
      </c>
      <c r="AV753" s="185" t="s">
        <v>77</v>
      </c>
      <c r="AW753" s="185" t="s">
        <v>121</v>
      </c>
      <c r="AX753" s="185" t="s">
        <v>71</v>
      </c>
      <c r="AY753" s="185" t="s">
        <v>142</v>
      </c>
    </row>
    <row r="754" spans="2:65" s="102" customFormat="1" ht="27" customHeight="1" x14ac:dyDescent="0.3">
      <c r="B754" s="182"/>
      <c r="D754" s="189" t="s">
        <v>156</v>
      </c>
      <c r="E754" s="185"/>
      <c r="F754" s="184" t="s">
        <v>1263</v>
      </c>
      <c r="H754" s="185"/>
      <c r="L754" s="182"/>
      <c r="M754" s="186"/>
      <c r="T754" s="187"/>
      <c r="AT754" s="185" t="s">
        <v>156</v>
      </c>
      <c r="AU754" s="185" t="s">
        <v>79</v>
      </c>
      <c r="AV754" s="185" t="s">
        <v>77</v>
      </c>
      <c r="AW754" s="185" t="s">
        <v>121</v>
      </c>
      <c r="AX754" s="185" t="s">
        <v>71</v>
      </c>
      <c r="AY754" s="185" t="s">
        <v>142</v>
      </c>
    </row>
    <row r="755" spans="2:65" s="102" customFormat="1" ht="15.75" customHeight="1" x14ac:dyDescent="0.3">
      <c r="B755" s="182"/>
      <c r="D755" s="189" t="s">
        <v>156</v>
      </c>
      <c r="E755" s="185"/>
      <c r="F755" s="184" t="s">
        <v>1325</v>
      </c>
      <c r="H755" s="185"/>
      <c r="L755" s="182"/>
      <c r="M755" s="186"/>
      <c r="T755" s="187"/>
      <c r="AT755" s="185" t="s">
        <v>156</v>
      </c>
      <c r="AU755" s="185" t="s">
        <v>79</v>
      </c>
      <c r="AV755" s="185" t="s">
        <v>77</v>
      </c>
      <c r="AW755" s="185" t="s">
        <v>121</v>
      </c>
      <c r="AX755" s="185" t="s">
        <v>71</v>
      </c>
      <c r="AY755" s="185" t="s">
        <v>142</v>
      </c>
    </row>
    <row r="756" spans="2:65" s="102" customFormat="1" ht="15.75" customHeight="1" x14ac:dyDescent="0.3">
      <c r="B756" s="188"/>
      <c r="D756" s="189" t="s">
        <v>156</v>
      </c>
      <c r="E756" s="190"/>
      <c r="F756" s="191" t="s">
        <v>844</v>
      </c>
      <c r="H756" s="192">
        <v>119</v>
      </c>
      <c r="L756" s="188"/>
      <c r="M756" s="193"/>
      <c r="T756" s="194"/>
      <c r="AT756" s="190" t="s">
        <v>156</v>
      </c>
      <c r="AU756" s="190" t="s">
        <v>79</v>
      </c>
      <c r="AV756" s="190" t="s">
        <v>79</v>
      </c>
      <c r="AW756" s="190" t="s">
        <v>121</v>
      </c>
      <c r="AX756" s="190" t="s">
        <v>71</v>
      </c>
      <c r="AY756" s="190" t="s">
        <v>142</v>
      </c>
    </row>
    <row r="757" spans="2:65" s="102" customFormat="1" ht="15.75" customHeight="1" x14ac:dyDescent="0.3">
      <c r="B757" s="195"/>
      <c r="D757" s="189" t="s">
        <v>156</v>
      </c>
      <c r="E757" s="196"/>
      <c r="F757" s="197" t="s">
        <v>167</v>
      </c>
      <c r="H757" s="198">
        <v>119</v>
      </c>
      <c r="L757" s="195"/>
      <c r="M757" s="199"/>
      <c r="T757" s="200"/>
      <c r="AT757" s="196" t="s">
        <v>156</v>
      </c>
      <c r="AU757" s="196" t="s">
        <v>79</v>
      </c>
      <c r="AV757" s="196" t="s">
        <v>149</v>
      </c>
      <c r="AW757" s="196" t="s">
        <v>121</v>
      </c>
      <c r="AX757" s="196" t="s">
        <v>77</v>
      </c>
      <c r="AY757" s="196" t="s">
        <v>142</v>
      </c>
    </row>
    <row r="758" spans="2:65" s="102" customFormat="1" ht="15.75" customHeight="1" x14ac:dyDescent="0.3">
      <c r="B758" s="103"/>
      <c r="C758" s="159" t="s">
        <v>1326</v>
      </c>
      <c r="D758" s="159" t="s">
        <v>145</v>
      </c>
      <c r="E758" s="160" t="s">
        <v>1327</v>
      </c>
      <c r="F758" s="161" t="s">
        <v>1328</v>
      </c>
      <c r="G758" s="162" t="s">
        <v>433</v>
      </c>
      <c r="H758" s="163">
        <v>43</v>
      </c>
      <c r="I758" s="171"/>
      <c r="J758" s="164">
        <f>ROUND($I$758*$H$758,2)</f>
        <v>0</v>
      </c>
      <c r="K758" s="161"/>
      <c r="L758" s="103"/>
      <c r="M758" s="165"/>
      <c r="N758" s="179" t="s">
        <v>42</v>
      </c>
      <c r="O758" s="180">
        <v>0</v>
      </c>
      <c r="P758" s="180">
        <f>$O$758*$H$758</f>
        <v>0</v>
      </c>
      <c r="Q758" s="180">
        <v>0</v>
      </c>
      <c r="R758" s="180">
        <f>$Q$758*$H$758</f>
        <v>0</v>
      </c>
      <c r="S758" s="180">
        <v>0</v>
      </c>
      <c r="T758" s="181">
        <f>$S$758*$H$758</f>
        <v>0</v>
      </c>
      <c r="AR758" s="99" t="s">
        <v>226</v>
      </c>
      <c r="AT758" s="99" t="s">
        <v>145</v>
      </c>
      <c r="AU758" s="99" t="s">
        <v>79</v>
      </c>
      <c r="AY758" s="102" t="s">
        <v>142</v>
      </c>
      <c r="BE758" s="169">
        <f>IF($N$758="základní",$J$758,0)</f>
        <v>0</v>
      </c>
      <c r="BF758" s="169">
        <f>IF($N$758="snížená",$J$758,0)</f>
        <v>0</v>
      </c>
      <c r="BG758" s="169">
        <f>IF($N$758="zákl. přenesená",$J$758,0)</f>
        <v>0</v>
      </c>
      <c r="BH758" s="169">
        <f>IF($N$758="sníž. přenesená",$J$758,0)</f>
        <v>0</v>
      </c>
      <c r="BI758" s="169">
        <f>IF($N$758="nulová",$J$758,0)</f>
        <v>0</v>
      </c>
      <c r="BJ758" s="99" t="s">
        <v>77</v>
      </c>
      <c r="BK758" s="169">
        <f>ROUND($I$758*$H$758,2)</f>
        <v>0</v>
      </c>
      <c r="BL758" s="99" t="s">
        <v>226</v>
      </c>
      <c r="BM758" s="99" t="s">
        <v>1329</v>
      </c>
    </row>
    <row r="759" spans="2:65" s="102" customFormat="1" ht="27" customHeight="1" x14ac:dyDescent="0.3">
      <c r="B759" s="182"/>
      <c r="D759" s="183" t="s">
        <v>156</v>
      </c>
      <c r="E759" s="184"/>
      <c r="F759" s="184" t="s">
        <v>1262</v>
      </c>
      <c r="H759" s="185"/>
      <c r="L759" s="182"/>
      <c r="M759" s="186"/>
      <c r="T759" s="187"/>
      <c r="AT759" s="185" t="s">
        <v>156</v>
      </c>
      <c r="AU759" s="185" t="s">
        <v>79</v>
      </c>
      <c r="AV759" s="185" t="s">
        <v>77</v>
      </c>
      <c r="AW759" s="185" t="s">
        <v>121</v>
      </c>
      <c r="AX759" s="185" t="s">
        <v>71</v>
      </c>
      <c r="AY759" s="185" t="s">
        <v>142</v>
      </c>
    </row>
    <row r="760" spans="2:65" s="102" customFormat="1" ht="27" customHeight="1" x14ac:dyDescent="0.3">
      <c r="B760" s="182"/>
      <c r="D760" s="189" t="s">
        <v>156</v>
      </c>
      <c r="E760" s="185"/>
      <c r="F760" s="184" t="s">
        <v>1263</v>
      </c>
      <c r="H760" s="185"/>
      <c r="L760" s="182"/>
      <c r="M760" s="186"/>
      <c r="T760" s="187"/>
      <c r="AT760" s="185" t="s">
        <v>156</v>
      </c>
      <c r="AU760" s="185" t="s">
        <v>79</v>
      </c>
      <c r="AV760" s="185" t="s">
        <v>77</v>
      </c>
      <c r="AW760" s="185" t="s">
        <v>121</v>
      </c>
      <c r="AX760" s="185" t="s">
        <v>71</v>
      </c>
      <c r="AY760" s="185" t="s">
        <v>142</v>
      </c>
    </row>
    <row r="761" spans="2:65" s="102" customFormat="1" ht="15.75" customHeight="1" x14ac:dyDescent="0.3">
      <c r="B761" s="182"/>
      <c r="D761" s="189" t="s">
        <v>156</v>
      </c>
      <c r="E761" s="185"/>
      <c r="F761" s="184" t="s">
        <v>1325</v>
      </c>
      <c r="H761" s="185"/>
      <c r="L761" s="182"/>
      <c r="M761" s="186"/>
      <c r="T761" s="187"/>
      <c r="AT761" s="185" t="s">
        <v>156</v>
      </c>
      <c r="AU761" s="185" t="s">
        <v>79</v>
      </c>
      <c r="AV761" s="185" t="s">
        <v>77</v>
      </c>
      <c r="AW761" s="185" t="s">
        <v>121</v>
      </c>
      <c r="AX761" s="185" t="s">
        <v>71</v>
      </c>
      <c r="AY761" s="185" t="s">
        <v>142</v>
      </c>
    </row>
    <row r="762" spans="2:65" s="102" customFormat="1" ht="15.75" customHeight="1" x14ac:dyDescent="0.3">
      <c r="B762" s="188"/>
      <c r="D762" s="189" t="s">
        <v>156</v>
      </c>
      <c r="E762" s="190"/>
      <c r="F762" s="191" t="s">
        <v>467</v>
      </c>
      <c r="H762" s="192">
        <v>43</v>
      </c>
      <c r="L762" s="188"/>
      <c r="M762" s="193"/>
      <c r="T762" s="194"/>
      <c r="AT762" s="190" t="s">
        <v>156</v>
      </c>
      <c r="AU762" s="190" t="s">
        <v>79</v>
      </c>
      <c r="AV762" s="190" t="s">
        <v>79</v>
      </c>
      <c r="AW762" s="190" t="s">
        <v>121</v>
      </c>
      <c r="AX762" s="190" t="s">
        <v>71</v>
      </c>
      <c r="AY762" s="190" t="s">
        <v>142</v>
      </c>
    </row>
    <row r="763" spans="2:65" s="102" customFormat="1" ht="15.75" customHeight="1" x14ac:dyDescent="0.3">
      <c r="B763" s="195"/>
      <c r="D763" s="189" t="s">
        <v>156</v>
      </c>
      <c r="E763" s="196"/>
      <c r="F763" s="197" t="s">
        <v>167</v>
      </c>
      <c r="H763" s="198">
        <v>43</v>
      </c>
      <c r="L763" s="195"/>
      <c r="M763" s="199"/>
      <c r="T763" s="200"/>
      <c r="AT763" s="196" t="s">
        <v>156</v>
      </c>
      <c r="AU763" s="196" t="s">
        <v>79</v>
      </c>
      <c r="AV763" s="196" t="s">
        <v>149</v>
      </c>
      <c r="AW763" s="196" t="s">
        <v>121</v>
      </c>
      <c r="AX763" s="196" t="s">
        <v>77</v>
      </c>
      <c r="AY763" s="196" t="s">
        <v>142</v>
      </c>
    </row>
    <row r="764" spans="2:65" s="102" customFormat="1" ht="15.75" customHeight="1" x14ac:dyDescent="0.3">
      <c r="B764" s="103"/>
      <c r="C764" s="159" t="s">
        <v>1330</v>
      </c>
      <c r="D764" s="159" t="s">
        <v>145</v>
      </c>
      <c r="E764" s="160" t="s">
        <v>1331</v>
      </c>
      <c r="F764" s="161" t="s">
        <v>1332</v>
      </c>
      <c r="G764" s="162" t="s">
        <v>433</v>
      </c>
      <c r="H764" s="163">
        <v>18</v>
      </c>
      <c r="I764" s="171"/>
      <c r="J764" s="164">
        <f>ROUND($I$764*$H$764,2)</f>
        <v>0</v>
      </c>
      <c r="K764" s="161"/>
      <c r="L764" s="103"/>
      <c r="M764" s="165"/>
      <c r="N764" s="179" t="s">
        <v>42</v>
      </c>
      <c r="O764" s="180">
        <v>0</v>
      </c>
      <c r="P764" s="180">
        <f>$O$764*$H$764</f>
        <v>0</v>
      </c>
      <c r="Q764" s="180">
        <v>0</v>
      </c>
      <c r="R764" s="180">
        <f>$Q$764*$H$764</f>
        <v>0</v>
      </c>
      <c r="S764" s="180">
        <v>0</v>
      </c>
      <c r="T764" s="181">
        <f>$S$764*$H$764</f>
        <v>0</v>
      </c>
      <c r="AR764" s="99" t="s">
        <v>226</v>
      </c>
      <c r="AT764" s="99" t="s">
        <v>145</v>
      </c>
      <c r="AU764" s="99" t="s">
        <v>79</v>
      </c>
      <c r="AY764" s="102" t="s">
        <v>142</v>
      </c>
      <c r="BE764" s="169">
        <f>IF($N$764="základní",$J$764,0)</f>
        <v>0</v>
      </c>
      <c r="BF764" s="169">
        <f>IF($N$764="snížená",$J$764,0)</f>
        <v>0</v>
      </c>
      <c r="BG764" s="169">
        <f>IF($N$764="zákl. přenesená",$J$764,0)</f>
        <v>0</v>
      </c>
      <c r="BH764" s="169">
        <f>IF($N$764="sníž. přenesená",$J$764,0)</f>
        <v>0</v>
      </c>
      <c r="BI764" s="169">
        <f>IF($N$764="nulová",$J$764,0)</f>
        <v>0</v>
      </c>
      <c r="BJ764" s="99" t="s">
        <v>77</v>
      </c>
      <c r="BK764" s="169">
        <f>ROUND($I$764*$H$764,2)</f>
        <v>0</v>
      </c>
      <c r="BL764" s="99" t="s">
        <v>226</v>
      </c>
      <c r="BM764" s="99" t="s">
        <v>1333</v>
      </c>
    </row>
    <row r="765" spans="2:65" s="102" customFormat="1" ht="27" customHeight="1" x14ac:dyDescent="0.3">
      <c r="B765" s="182"/>
      <c r="D765" s="183" t="s">
        <v>156</v>
      </c>
      <c r="E765" s="184"/>
      <c r="F765" s="184" t="s">
        <v>1262</v>
      </c>
      <c r="H765" s="185"/>
      <c r="L765" s="182"/>
      <c r="M765" s="186"/>
      <c r="T765" s="187"/>
      <c r="AT765" s="185" t="s">
        <v>156</v>
      </c>
      <c r="AU765" s="185" t="s">
        <v>79</v>
      </c>
      <c r="AV765" s="185" t="s">
        <v>77</v>
      </c>
      <c r="AW765" s="185" t="s">
        <v>121</v>
      </c>
      <c r="AX765" s="185" t="s">
        <v>71</v>
      </c>
      <c r="AY765" s="185" t="s">
        <v>142</v>
      </c>
    </row>
    <row r="766" spans="2:65" s="102" customFormat="1" ht="27" customHeight="1" x14ac:dyDescent="0.3">
      <c r="B766" s="182"/>
      <c r="D766" s="189" t="s">
        <v>156</v>
      </c>
      <c r="E766" s="185"/>
      <c r="F766" s="184" t="s">
        <v>1263</v>
      </c>
      <c r="H766" s="185"/>
      <c r="L766" s="182"/>
      <c r="M766" s="186"/>
      <c r="T766" s="187"/>
      <c r="AT766" s="185" t="s">
        <v>156</v>
      </c>
      <c r="AU766" s="185" t="s">
        <v>79</v>
      </c>
      <c r="AV766" s="185" t="s">
        <v>77</v>
      </c>
      <c r="AW766" s="185" t="s">
        <v>121</v>
      </c>
      <c r="AX766" s="185" t="s">
        <v>71</v>
      </c>
      <c r="AY766" s="185" t="s">
        <v>142</v>
      </c>
    </row>
    <row r="767" spans="2:65" s="102" customFormat="1" ht="15.75" customHeight="1" x14ac:dyDescent="0.3">
      <c r="B767" s="182"/>
      <c r="D767" s="189" t="s">
        <v>156</v>
      </c>
      <c r="E767" s="185"/>
      <c r="F767" s="184" t="s">
        <v>1325</v>
      </c>
      <c r="H767" s="185"/>
      <c r="L767" s="182"/>
      <c r="M767" s="186"/>
      <c r="T767" s="187"/>
      <c r="AT767" s="185" t="s">
        <v>156</v>
      </c>
      <c r="AU767" s="185" t="s">
        <v>79</v>
      </c>
      <c r="AV767" s="185" t="s">
        <v>77</v>
      </c>
      <c r="AW767" s="185" t="s">
        <v>121</v>
      </c>
      <c r="AX767" s="185" t="s">
        <v>71</v>
      </c>
      <c r="AY767" s="185" t="s">
        <v>142</v>
      </c>
    </row>
    <row r="768" spans="2:65" s="102" customFormat="1" ht="15.75" customHeight="1" x14ac:dyDescent="0.3">
      <c r="B768" s="188"/>
      <c r="D768" s="189" t="s">
        <v>156</v>
      </c>
      <c r="E768" s="190"/>
      <c r="F768" s="191" t="s">
        <v>238</v>
      </c>
      <c r="H768" s="192">
        <v>18</v>
      </c>
      <c r="L768" s="188"/>
      <c r="M768" s="193"/>
      <c r="T768" s="194"/>
      <c r="AT768" s="190" t="s">
        <v>156</v>
      </c>
      <c r="AU768" s="190" t="s">
        <v>79</v>
      </c>
      <c r="AV768" s="190" t="s">
        <v>79</v>
      </c>
      <c r="AW768" s="190" t="s">
        <v>121</v>
      </c>
      <c r="AX768" s="190" t="s">
        <v>71</v>
      </c>
      <c r="AY768" s="190" t="s">
        <v>142</v>
      </c>
    </row>
    <row r="769" spans="2:65" s="102" customFormat="1" ht="15.75" customHeight="1" x14ac:dyDescent="0.3">
      <c r="B769" s="195"/>
      <c r="D769" s="189" t="s">
        <v>156</v>
      </c>
      <c r="E769" s="196"/>
      <c r="F769" s="197" t="s">
        <v>167</v>
      </c>
      <c r="H769" s="198">
        <v>18</v>
      </c>
      <c r="L769" s="195"/>
      <c r="M769" s="199"/>
      <c r="T769" s="200"/>
      <c r="AT769" s="196" t="s">
        <v>156</v>
      </c>
      <c r="AU769" s="196" t="s">
        <v>79</v>
      </c>
      <c r="AV769" s="196" t="s">
        <v>149</v>
      </c>
      <c r="AW769" s="196" t="s">
        <v>121</v>
      </c>
      <c r="AX769" s="196" t="s">
        <v>77</v>
      </c>
      <c r="AY769" s="196" t="s">
        <v>142</v>
      </c>
    </row>
    <row r="770" spans="2:65" s="102" customFormat="1" ht="15.75" customHeight="1" x14ac:dyDescent="0.3">
      <c r="B770" s="103"/>
      <c r="C770" s="159" t="s">
        <v>1334</v>
      </c>
      <c r="D770" s="159" t="s">
        <v>145</v>
      </c>
      <c r="E770" s="160" t="s">
        <v>1335</v>
      </c>
      <c r="F770" s="161" t="s">
        <v>1336</v>
      </c>
      <c r="G770" s="162" t="s">
        <v>433</v>
      </c>
      <c r="H770" s="163">
        <v>140</v>
      </c>
      <c r="I770" s="171"/>
      <c r="J770" s="164">
        <f>ROUND($I$770*$H$770,2)</f>
        <v>0</v>
      </c>
      <c r="K770" s="161"/>
      <c r="L770" s="103"/>
      <c r="M770" s="165"/>
      <c r="N770" s="179" t="s">
        <v>42</v>
      </c>
      <c r="O770" s="180">
        <v>0</v>
      </c>
      <c r="P770" s="180">
        <f>$O$770*$H$770</f>
        <v>0</v>
      </c>
      <c r="Q770" s="180">
        <v>0</v>
      </c>
      <c r="R770" s="180">
        <f>$Q$770*$H$770</f>
        <v>0</v>
      </c>
      <c r="S770" s="180">
        <v>0</v>
      </c>
      <c r="T770" s="181">
        <f>$S$770*$H$770</f>
        <v>0</v>
      </c>
      <c r="AR770" s="99" t="s">
        <v>226</v>
      </c>
      <c r="AT770" s="99" t="s">
        <v>145</v>
      </c>
      <c r="AU770" s="99" t="s">
        <v>79</v>
      </c>
      <c r="AY770" s="102" t="s">
        <v>142</v>
      </c>
      <c r="BE770" s="169">
        <f>IF($N$770="základní",$J$770,0)</f>
        <v>0</v>
      </c>
      <c r="BF770" s="169">
        <f>IF($N$770="snížená",$J$770,0)</f>
        <v>0</v>
      </c>
      <c r="BG770" s="169">
        <f>IF($N$770="zákl. přenesená",$J$770,0)</f>
        <v>0</v>
      </c>
      <c r="BH770" s="169">
        <f>IF($N$770="sníž. přenesená",$J$770,0)</f>
        <v>0</v>
      </c>
      <c r="BI770" s="169">
        <f>IF($N$770="nulová",$J$770,0)</f>
        <v>0</v>
      </c>
      <c r="BJ770" s="99" t="s">
        <v>77</v>
      </c>
      <c r="BK770" s="169">
        <f>ROUND($I$770*$H$770,2)</f>
        <v>0</v>
      </c>
      <c r="BL770" s="99" t="s">
        <v>226</v>
      </c>
      <c r="BM770" s="99" t="s">
        <v>1337</v>
      </c>
    </row>
    <row r="771" spans="2:65" s="102" customFormat="1" ht="27" customHeight="1" x14ac:dyDescent="0.3">
      <c r="B771" s="182"/>
      <c r="D771" s="183" t="s">
        <v>156</v>
      </c>
      <c r="E771" s="184"/>
      <c r="F771" s="184" t="s">
        <v>1262</v>
      </c>
      <c r="H771" s="185"/>
      <c r="L771" s="182"/>
      <c r="M771" s="186"/>
      <c r="T771" s="187"/>
      <c r="AT771" s="185" t="s">
        <v>156</v>
      </c>
      <c r="AU771" s="185" t="s">
        <v>79</v>
      </c>
      <c r="AV771" s="185" t="s">
        <v>77</v>
      </c>
      <c r="AW771" s="185" t="s">
        <v>121</v>
      </c>
      <c r="AX771" s="185" t="s">
        <v>71</v>
      </c>
      <c r="AY771" s="185" t="s">
        <v>142</v>
      </c>
    </row>
    <row r="772" spans="2:65" s="102" customFormat="1" ht="27" customHeight="1" x14ac:dyDescent="0.3">
      <c r="B772" s="182"/>
      <c r="D772" s="189" t="s">
        <v>156</v>
      </c>
      <c r="E772" s="185"/>
      <c r="F772" s="184" t="s">
        <v>1263</v>
      </c>
      <c r="H772" s="185"/>
      <c r="L772" s="182"/>
      <c r="M772" s="186"/>
      <c r="T772" s="187"/>
      <c r="AT772" s="185" t="s">
        <v>156</v>
      </c>
      <c r="AU772" s="185" t="s">
        <v>79</v>
      </c>
      <c r="AV772" s="185" t="s">
        <v>77</v>
      </c>
      <c r="AW772" s="185" t="s">
        <v>121</v>
      </c>
      <c r="AX772" s="185" t="s">
        <v>71</v>
      </c>
      <c r="AY772" s="185" t="s">
        <v>142</v>
      </c>
    </row>
    <row r="773" spans="2:65" s="102" customFormat="1" ht="15.75" customHeight="1" x14ac:dyDescent="0.3">
      <c r="B773" s="182"/>
      <c r="D773" s="189" t="s">
        <v>156</v>
      </c>
      <c r="E773" s="185"/>
      <c r="F773" s="184" t="s">
        <v>1325</v>
      </c>
      <c r="H773" s="185"/>
      <c r="L773" s="182"/>
      <c r="M773" s="186"/>
      <c r="T773" s="187"/>
      <c r="AT773" s="185" t="s">
        <v>156</v>
      </c>
      <c r="AU773" s="185" t="s">
        <v>79</v>
      </c>
      <c r="AV773" s="185" t="s">
        <v>77</v>
      </c>
      <c r="AW773" s="185" t="s">
        <v>121</v>
      </c>
      <c r="AX773" s="185" t="s">
        <v>71</v>
      </c>
      <c r="AY773" s="185" t="s">
        <v>142</v>
      </c>
    </row>
    <row r="774" spans="2:65" s="102" customFormat="1" ht="15.75" customHeight="1" x14ac:dyDescent="0.3">
      <c r="B774" s="188"/>
      <c r="D774" s="189" t="s">
        <v>156</v>
      </c>
      <c r="E774" s="190"/>
      <c r="F774" s="191" t="s">
        <v>960</v>
      </c>
      <c r="H774" s="192">
        <v>140</v>
      </c>
      <c r="L774" s="188"/>
      <c r="M774" s="193"/>
      <c r="T774" s="194"/>
      <c r="AT774" s="190" t="s">
        <v>156</v>
      </c>
      <c r="AU774" s="190" t="s">
        <v>79</v>
      </c>
      <c r="AV774" s="190" t="s">
        <v>79</v>
      </c>
      <c r="AW774" s="190" t="s">
        <v>121</v>
      </c>
      <c r="AX774" s="190" t="s">
        <v>71</v>
      </c>
      <c r="AY774" s="190" t="s">
        <v>142</v>
      </c>
    </row>
    <row r="775" spans="2:65" s="102" customFormat="1" ht="15.75" customHeight="1" x14ac:dyDescent="0.3">
      <c r="B775" s="195"/>
      <c r="D775" s="189" t="s">
        <v>156</v>
      </c>
      <c r="E775" s="196"/>
      <c r="F775" s="197" t="s">
        <v>167</v>
      </c>
      <c r="H775" s="198">
        <v>140</v>
      </c>
      <c r="L775" s="195"/>
      <c r="M775" s="199"/>
      <c r="T775" s="200"/>
      <c r="AT775" s="196" t="s">
        <v>156</v>
      </c>
      <c r="AU775" s="196" t="s">
        <v>79</v>
      </c>
      <c r="AV775" s="196" t="s">
        <v>149</v>
      </c>
      <c r="AW775" s="196" t="s">
        <v>121</v>
      </c>
      <c r="AX775" s="196" t="s">
        <v>77</v>
      </c>
      <c r="AY775" s="196" t="s">
        <v>142</v>
      </c>
    </row>
    <row r="776" spans="2:65" s="102" customFormat="1" ht="15.75" customHeight="1" x14ac:dyDescent="0.3">
      <c r="B776" s="103"/>
      <c r="C776" s="159" t="s">
        <v>1338</v>
      </c>
      <c r="D776" s="159" t="s">
        <v>145</v>
      </c>
      <c r="E776" s="160" t="s">
        <v>1339</v>
      </c>
      <c r="F776" s="161" t="s">
        <v>1340</v>
      </c>
      <c r="G776" s="162" t="s">
        <v>433</v>
      </c>
      <c r="H776" s="163">
        <v>140</v>
      </c>
      <c r="I776" s="171"/>
      <c r="J776" s="164">
        <f>ROUND($I$776*$H$776,2)</f>
        <v>0</v>
      </c>
      <c r="K776" s="161"/>
      <c r="L776" s="103"/>
      <c r="M776" s="165"/>
      <c r="N776" s="179" t="s">
        <v>42</v>
      </c>
      <c r="O776" s="180">
        <v>0</v>
      </c>
      <c r="P776" s="180">
        <f>$O$776*$H$776</f>
        <v>0</v>
      </c>
      <c r="Q776" s="180">
        <v>0</v>
      </c>
      <c r="R776" s="180">
        <f>$Q$776*$H$776</f>
        <v>0</v>
      </c>
      <c r="S776" s="180">
        <v>0</v>
      </c>
      <c r="T776" s="181">
        <f>$S$776*$H$776</f>
        <v>0</v>
      </c>
      <c r="AR776" s="99" t="s">
        <v>226</v>
      </c>
      <c r="AT776" s="99" t="s">
        <v>145</v>
      </c>
      <c r="AU776" s="99" t="s">
        <v>79</v>
      </c>
      <c r="AY776" s="102" t="s">
        <v>142</v>
      </c>
      <c r="BE776" s="169">
        <f>IF($N$776="základní",$J$776,0)</f>
        <v>0</v>
      </c>
      <c r="BF776" s="169">
        <f>IF($N$776="snížená",$J$776,0)</f>
        <v>0</v>
      </c>
      <c r="BG776" s="169">
        <f>IF($N$776="zákl. přenesená",$J$776,0)</f>
        <v>0</v>
      </c>
      <c r="BH776" s="169">
        <f>IF($N$776="sníž. přenesená",$J$776,0)</f>
        <v>0</v>
      </c>
      <c r="BI776" s="169">
        <f>IF($N$776="nulová",$J$776,0)</f>
        <v>0</v>
      </c>
      <c r="BJ776" s="99" t="s">
        <v>77</v>
      </c>
      <c r="BK776" s="169">
        <f>ROUND($I$776*$H$776,2)</f>
        <v>0</v>
      </c>
      <c r="BL776" s="99" t="s">
        <v>226</v>
      </c>
      <c r="BM776" s="99" t="s">
        <v>1341</v>
      </c>
    </row>
    <row r="777" spans="2:65" s="102" customFormat="1" ht="27" customHeight="1" x14ac:dyDescent="0.3">
      <c r="B777" s="182"/>
      <c r="D777" s="183" t="s">
        <v>156</v>
      </c>
      <c r="E777" s="184"/>
      <c r="F777" s="184" t="s">
        <v>1262</v>
      </c>
      <c r="H777" s="185"/>
      <c r="L777" s="182"/>
      <c r="M777" s="186"/>
      <c r="T777" s="187"/>
      <c r="AT777" s="185" t="s">
        <v>156</v>
      </c>
      <c r="AU777" s="185" t="s">
        <v>79</v>
      </c>
      <c r="AV777" s="185" t="s">
        <v>77</v>
      </c>
      <c r="AW777" s="185" t="s">
        <v>121</v>
      </c>
      <c r="AX777" s="185" t="s">
        <v>71</v>
      </c>
      <c r="AY777" s="185" t="s">
        <v>142</v>
      </c>
    </row>
    <row r="778" spans="2:65" s="102" customFormat="1" ht="27" customHeight="1" x14ac:dyDescent="0.3">
      <c r="B778" s="182"/>
      <c r="D778" s="189" t="s">
        <v>156</v>
      </c>
      <c r="E778" s="185"/>
      <c r="F778" s="184" t="s">
        <v>1263</v>
      </c>
      <c r="H778" s="185"/>
      <c r="L778" s="182"/>
      <c r="M778" s="186"/>
      <c r="T778" s="187"/>
      <c r="AT778" s="185" t="s">
        <v>156</v>
      </c>
      <c r="AU778" s="185" t="s">
        <v>79</v>
      </c>
      <c r="AV778" s="185" t="s">
        <v>77</v>
      </c>
      <c r="AW778" s="185" t="s">
        <v>121</v>
      </c>
      <c r="AX778" s="185" t="s">
        <v>71</v>
      </c>
      <c r="AY778" s="185" t="s">
        <v>142</v>
      </c>
    </row>
    <row r="779" spans="2:65" s="102" customFormat="1" ht="15.75" customHeight="1" x14ac:dyDescent="0.3">
      <c r="B779" s="182"/>
      <c r="D779" s="189" t="s">
        <v>156</v>
      </c>
      <c r="E779" s="185"/>
      <c r="F779" s="184" t="s">
        <v>1325</v>
      </c>
      <c r="H779" s="185"/>
      <c r="L779" s="182"/>
      <c r="M779" s="186"/>
      <c r="T779" s="187"/>
      <c r="AT779" s="185" t="s">
        <v>156</v>
      </c>
      <c r="AU779" s="185" t="s">
        <v>79</v>
      </c>
      <c r="AV779" s="185" t="s">
        <v>77</v>
      </c>
      <c r="AW779" s="185" t="s">
        <v>121</v>
      </c>
      <c r="AX779" s="185" t="s">
        <v>71</v>
      </c>
      <c r="AY779" s="185" t="s">
        <v>142</v>
      </c>
    </row>
    <row r="780" spans="2:65" s="102" customFormat="1" ht="15.75" customHeight="1" x14ac:dyDescent="0.3">
      <c r="B780" s="188"/>
      <c r="D780" s="189" t="s">
        <v>156</v>
      </c>
      <c r="E780" s="190"/>
      <c r="F780" s="191" t="s">
        <v>960</v>
      </c>
      <c r="H780" s="192">
        <v>140</v>
      </c>
      <c r="L780" s="188"/>
      <c r="M780" s="193"/>
      <c r="T780" s="194"/>
      <c r="AT780" s="190" t="s">
        <v>156</v>
      </c>
      <c r="AU780" s="190" t="s">
        <v>79</v>
      </c>
      <c r="AV780" s="190" t="s">
        <v>79</v>
      </c>
      <c r="AW780" s="190" t="s">
        <v>121</v>
      </c>
      <c r="AX780" s="190" t="s">
        <v>71</v>
      </c>
      <c r="AY780" s="190" t="s">
        <v>142</v>
      </c>
    </row>
    <row r="781" spans="2:65" s="102" customFormat="1" ht="15.75" customHeight="1" x14ac:dyDescent="0.3">
      <c r="B781" s="195"/>
      <c r="D781" s="189" t="s">
        <v>156</v>
      </c>
      <c r="E781" s="196"/>
      <c r="F781" s="197" t="s">
        <v>167</v>
      </c>
      <c r="H781" s="198">
        <v>140</v>
      </c>
      <c r="L781" s="195"/>
      <c r="M781" s="199"/>
      <c r="T781" s="200"/>
      <c r="AT781" s="196" t="s">
        <v>156</v>
      </c>
      <c r="AU781" s="196" t="s">
        <v>79</v>
      </c>
      <c r="AV781" s="196" t="s">
        <v>149</v>
      </c>
      <c r="AW781" s="196" t="s">
        <v>121</v>
      </c>
      <c r="AX781" s="196" t="s">
        <v>77</v>
      </c>
      <c r="AY781" s="196" t="s">
        <v>142</v>
      </c>
    </row>
    <row r="782" spans="2:65" s="102" customFormat="1" ht="15.75" customHeight="1" x14ac:dyDescent="0.3">
      <c r="B782" s="103"/>
      <c r="C782" s="159" t="s">
        <v>1342</v>
      </c>
      <c r="D782" s="159" t="s">
        <v>145</v>
      </c>
      <c r="E782" s="160" t="s">
        <v>1343</v>
      </c>
      <c r="F782" s="161" t="s">
        <v>1344</v>
      </c>
      <c r="G782" s="162" t="s">
        <v>433</v>
      </c>
      <c r="H782" s="163">
        <v>278.7</v>
      </c>
      <c r="I782" s="171"/>
      <c r="J782" s="164">
        <f>ROUND($I$782*$H$782,2)</f>
        <v>0</v>
      </c>
      <c r="K782" s="161" t="s">
        <v>294</v>
      </c>
      <c r="L782" s="103"/>
      <c r="M782" s="165"/>
      <c r="N782" s="179" t="s">
        <v>42</v>
      </c>
      <c r="O782" s="180">
        <v>0.43</v>
      </c>
      <c r="P782" s="180">
        <f>$O$782*$H$782</f>
        <v>119.84099999999999</v>
      </c>
      <c r="Q782" s="180">
        <v>0</v>
      </c>
      <c r="R782" s="180">
        <f>$Q$782*$H$782</f>
        <v>0</v>
      </c>
      <c r="S782" s="180">
        <v>1.91E-3</v>
      </c>
      <c r="T782" s="181">
        <f>$S$782*$H$782</f>
        <v>0.53231699999999993</v>
      </c>
      <c r="AR782" s="99" t="s">
        <v>226</v>
      </c>
      <c r="AT782" s="99" t="s">
        <v>145</v>
      </c>
      <c r="AU782" s="99" t="s">
        <v>79</v>
      </c>
      <c r="AY782" s="102" t="s">
        <v>142</v>
      </c>
      <c r="BE782" s="169">
        <f>IF($N$782="základní",$J$782,0)</f>
        <v>0</v>
      </c>
      <c r="BF782" s="169">
        <f>IF($N$782="snížená",$J$782,0)</f>
        <v>0</v>
      </c>
      <c r="BG782" s="169">
        <f>IF($N$782="zákl. přenesená",$J$782,0)</f>
        <v>0</v>
      </c>
      <c r="BH782" s="169">
        <f>IF($N$782="sníž. přenesená",$J$782,0)</f>
        <v>0</v>
      </c>
      <c r="BI782" s="169">
        <f>IF($N$782="nulová",$J$782,0)</f>
        <v>0</v>
      </c>
      <c r="BJ782" s="99" t="s">
        <v>77</v>
      </c>
      <c r="BK782" s="169">
        <f>ROUND($I$782*$H$782,2)</f>
        <v>0</v>
      </c>
      <c r="BL782" s="99" t="s">
        <v>226</v>
      </c>
      <c r="BM782" s="99" t="s">
        <v>1345</v>
      </c>
    </row>
    <row r="783" spans="2:65" s="102" customFormat="1" ht="15.75" customHeight="1" x14ac:dyDescent="0.3">
      <c r="B783" s="188"/>
      <c r="D783" s="183" t="s">
        <v>156</v>
      </c>
      <c r="E783" s="191"/>
      <c r="F783" s="191" t="s">
        <v>1346</v>
      </c>
      <c r="H783" s="192">
        <v>278.7</v>
      </c>
      <c r="L783" s="188"/>
      <c r="M783" s="193"/>
      <c r="T783" s="194"/>
      <c r="AT783" s="190" t="s">
        <v>156</v>
      </c>
      <c r="AU783" s="190" t="s">
        <v>79</v>
      </c>
      <c r="AV783" s="190" t="s">
        <v>79</v>
      </c>
      <c r="AW783" s="190" t="s">
        <v>121</v>
      </c>
      <c r="AX783" s="190" t="s">
        <v>71</v>
      </c>
      <c r="AY783" s="190" t="s">
        <v>142</v>
      </c>
    </row>
    <row r="784" spans="2:65" s="102" customFormat="1" ht="15.75" customHeight="1" x14ac:dyDescent="0.3">
      <c r="B784" s="195"/>
      <c r="D784" s="189" t="s">
        <v>156</v>
      </c>
      <c r="E784" s="196"/>
      <c r="F784" s="197" t="s">
        <v>167</v>
      </c>
      <c r="H784" s="198">
        <v>278.7</v>
      </c>
      <c r="L784" s="195"/>
      <c r="M784" s="199"/>
      <c r="T784" s="200"/>
      <c r="AT784" s="196" t="s">
        <v>156</v>
      </c>
      <c r="AU784" s="196" t="s">
        <v>79</v>
      </c>
      <c r="AV784" s="196" t="s">
        <v>149</v>
      </c>
      <c r="AW784" s="196" t="s">
        <v>121</v>
      </c>
      <c r="AX784" s="196" t="s">
        <v>77</v>
      </c>
      <c r="AY784" s="196" t="s">
        <v>142</v>
      </c>
    </row>
    <row r="785" spans="2:65" s="102" customFormat="1" ht="15.75" customHeight="1" x14ac:dyDescent="0.3">
      <c r="B785" s="103"/>
      <c r="C785" s="159" t="s">
        <v>1347</v>
      </c>
      <c r="D785" s="159" t="s">
        <v>145</v>
      </c>
      <c r="E785" s="160" t="s">
        <v>1348</v>
      </c>
      <c r="F785" s="161" t="s">
        <v>1349</v>
      </c>
      <c r="G785" s="162" t="s">
        <v>433</v>
      </c>
      <c r="H785" s="163">
        <v>568.32000000000005</v>
      </c>
      <c r="I785" s="171"/>
      <c r="J785" s="164">
        <f>ROUND($I$785*$H$785,2)</f>
        <v>0</v>
      </c>
      <c r="K785" s="161" t="s">
        <v>294</v>
      </c>
      <c r="L785" s="103"/>
      <c r="M785" s="165"/>
      <c r="N785" s="179" t="s">
        <v>42</v>
      </c>
      <c r="O785" s="180">
        <v>0.19500000000000001</v>
      </c>
      <c r="P785" s="180">
        <f>$O$785*$H$785</f>
        <v>110.82240000000002</v>
      </c>
      <c r="Q785" s="180">
        <v>0</v>
      </c>
      <c r="R785" s="180">
        <f>$Q$785*$H$785</f>
        <v>0</v>
      </c>
      <c r="S785" s="180">
        <v>1.67E-3</v>
      </c>
      <c r="T785" s="181">
        <f>$S$785*$H$785</f>
        <v>0.94909440000000012</v>
      </c>
      <c r="AR785" s="99" t="s">
        <v>226</v>
      </c>
      <c r="AT785" s="99" t="s">
        <v>145</v>
      </c>
      <c r="AU785" s="99" t="s">
        <v>79</v>
      </c>
      <c r="AY785" s="102" t="s">
        <v>142</v>
      </c>
      <c r="BE785" s="169">
        <f>IF($N$785="základní",$J$785,0)</f>
        <v>0</v>
      </c>
      <c r="BF785" s="169">
        <f>IF($N$785="snížená",$J$785,0)</f>
        <v>0</v>
      </c>
      <c r="BG785" s="169">
        <f>IF($N$785="zákl. přenesená",$J$785,0)</f>
        <v>0</v>
      </c>
      <c r="BH785" s="169">
        <f>IF($N$785="sníž. přenesená",$J$785,0)</f>
        <v>0</v>
      </c>
      <c r="BI785" s="169">
        <f>IF($N$785="nulová",$J$785,0)</f>
        <v>0</v>
      </c>
      <c r="BJ785" s="99" t="s">
        <v>77</v>
      </c>
      <c r="BK785" s="169">
        <f>ROUND($I$785*$H$785,2)</f>
        <v>0</v>
      </c>
      <c r="BL785" s="99" t="s">
        <v>226</v>
      </c>
      <c r="BM785" s="99" t="s">
        <v>1350</v>
      </c>
    </row>
    <row r="786" spans="2:65" s="102" customFormat="1" ht="15.75" customHeight="1" x14ac:dyDescent="0.3">
      <c r="B786" s="103"/>
      <c r="C786" s="162" t="s">
        <v>1351</v>
      </c>
      <c r="D786" s="162" t="s">
        <v>145</v>
      </c>
      <c r="E786" s="160" t="s">
        <v>1352</v>
      </c>
      <c r="F786" s="161" t="s">
        <v>1353</v>
      </c>
      <c r="G786" s="162" t="s">
        <v>1036</v>
      </c>
      <c r="H786" s="163">
        <v>42879.858</v>
      </c>
      <c r="I786" s="171"/>
      <c r="J786" s="164">
        <f>ROUND($I$786*$H$786,2)</f>
        <v>0</v>
      </c>
      <c r="K786" s="161" t="s">
        <v>294</v>
      </c>
      <c r="L786" s="103"/>
      <c r="M786" s="165"/>
      <c r="N786" s="179" t="s">
        <v>42</v>
      </c>
      <c r="O786" s="180">
        <v>0</v>
      </c>
      <c r="P786" s="180">
        <f>$O$786*$H$786</f>
        <v>0</v>
      </c>
      <c r="Q786" s="180">
        <v>0</v>
      </c>
      <c r="R786" s="180">
        <f>$Q$786*$H$786</f>
        <v>0</v>
      </c>
      <c r="S786" s="180">
        <v>0</v>
      </c>
      <c r="T786" s="181">
        <f>$S$786*$H$786</f>
        <v>0</v>
      </c>
      <c r="AR786" s="99" t="s">
        <v>226</v>
      </c>
      <c r="AT786" s="99" t="s">
        <v>145</v>
      </c>
      <c r="AU786" s="99" t="s">
        <v>79</v>
      </c>
      <c r="AY786" s="99" t="s">
        <v>142</v>
      </c>
      <c r="BE786" s="169">
        <f>IF($N$786="základní",$J$786,0)</f>
        <v>0</v>
      </c>
      <c r="BF786" s="169">
        <f>IF($N$786="snížená",$J$786,0)</f>
        <v>0</v>
      </c>
      <c r="BG786" s="169">
        <f>IF($N$786="zákl. přenesená",$J$786,0)</f>
        <v>0</v>
      </c>
      <c r="BH786" s="169">
        <f>IF($N$786="sníž. přenesená",$J$786,0)</f>
        <v>0</v>
      </c>
      <c r="BI786" s="169">
        <f>IF($N$786="nulová",$J$786,0)</f>
        <v>0</v>
      </c>
      <c r="BJ786" s="99" t="s">
        <v>77</v>
      </c>
      <c r="BK786" s="169">
        <f>ROUND($I$786*$H$786,2)</f>
        <v>0</v>
      </c>
      <c r="BL786" s="99" t="s">
        <v>226</v>
      </c>
      <c r="BM786" s="99" t="s">
        <v>1354</v>
      </c>
    </row>
    <row r="787" spans="2:65" s="150" customFormat="1" ht="23.25" customHeight="1" x14ac:dyDescent="0.3">
      <c r="B787" s="151"/>
      <c r="D787" s="152" t="s">
        <v>70</v>
      </c>
      <c r="E787" s="177" t="s">
        <v>1355</v>
      </c>
      <c r="F787" s="177" t="s">
        <v>1356</v>
      </c>
      <c r="J787" s="178">
        <f>$BK$787</f>
        <v>0</v>
      </c>
      <c r="L787" s="151"/>
      <c r="M787" s="155"/>
      <c r="P787" s="156">
        <f>SUM($P$788:$P$1073)</f>
        <v>1.7000000000000002</v>
      </c>
      <c r="R787" s="156">
        <f>SUM($R$788:$R$1073)</f>
        <v>0</v>
      </c>
      <c r="T787" s="157">
        <f>SUM($T$788:$T$1073)</f>
        <v>0.81600000000000006</v>
      </c>
      <c r="AR787" s="152" t="s">
        <v>79</v>
      </c>
      <c r="AT787" s="152" t="s">
        <v>70</v>
      </c>
      <c r="AU787" s="152" t="s">
        <v>79</v>
      </c>
      <c r="AY787" s="152" t="s">
        <v>142</v>
      </c>
      <c r="BK787" s="158">
        <f>SUM($BK$788:$BK$1073)</f>
        <v>0</v>
      </c>
    </row>
    <row r="788" spans="2:65" s="102" customFormat="1" ht="15.75" customHeight="1" x14ac:dyDescent="0.3">
      <c r="B788" s="103"/>
      <c r="C788" s="162" t="s">
        <v>1357</v>
      </c>
      <c r="D788" s="162" t="s">
        <v>145</v>
      </c>
      <c r="E788" s="160" t="s">
        <v>1358</v>
      </c>
      <c r="F788" s="161" t="s">
        <v>1359</v>
      </c>
      <c r="G788" s="162" t="s">
        <v>755</v>
      </c>
      <c r="H788" s="163">
        <v>34</v>
      </c>
      <c r="I788" s="171"/>
      <c r="J788" s="164">
        <f>ROUND($I$788*$H$788,2)</f>
        <v>0</v>
      </c>
      <c r="K788" s="161" t="s">
        <v>294</v>
      </c>
      <c r="L788" s="103"/>
      <c r="M788" s="165"/>
      <c r="N788" s="179" t="s">
        <v>42</v>
      </c>
      <c r="O788" s="180">
        <v>0.05</v>
      </c>
      <c r="P788" s="180">
        <f>$O$788*$H$788</f>
        <v>1.7000000000000002</v>
      </c>
      <c r="Q788" s="180">
        <v>0</v>
      </c>
      <c r="R788" s="180">
        <f>$Q$788*$H$788</f>
        <v>0</v>
      </c>
      <c r="S788" s="180">
        <v>2.4E-2</v>
      </c>
      <c r="T788" s="181">
        <f>$S$788*$H$788</f>
        <v>0.81600000000000006</v>
      </c>
      <c r="AR788" s="99" t="s">
        <v>226</v>
      </c>
      <c r="AT788" s="99" t="s">
        <v>145</v>
      </c>
      <c r="AU788" s="99" t="s">
        <v>168</v>
      </c>
      <c r="AY788" s="99" t="s">
        <v>142</v>
      </c>
      <c r="BE788" s="169">
        <f>IF($N$788="základní",$J$788,0)</f>
        <v>0</v>
      </c>
      <c r="BF788" s="169">
        <f>IF($N$788="snížená",$J$788,0)</f>
        <v>0</v>
      </c>
      <c r="BG788" s="169">
        <f>IF($N$788="zákl. přenesená",$J$788,0)</f>
        <v>0</v>
      </c>
      <c r="BH788" s="169">
        <f>IF($N$788="sníž. přenesená",$J$788,0)</f>
        <v>0</v>
      </c>
      <c r="BI788" s="169">
        <f>IF($N$788="nulová",$J$788,0)</f>
        <v>0</v>
      </c>
      <c r="BJ788" s="99" t="s">
        <v>77</v>
      </c>
      <c r="BK788" s="169">
        <f>ROUND($I$788*$H$788,2)</f>
        <v>0</v>
      </c>
      <c r="BL788" s="99" t="s">
        <v>226</v>
      </c>
      <c r="BM788" s="99" t="s">
        <v>1360</v>
      </c>
    </row>
    <row r="789" spans="2:65" s="102" customFormat="1" ht="15.75" customHeight="1" x14ac:dyDescent="0.3">
      <c r="B789" s="103"/>
      <c r="C789" s="162" t="s">
        <v>1361</v>
      </c>
      <c r="D789" s="162" t="s">
        <v>145</v>
      </c>
      <c r="E789" s="160" t="s">
        <v>1362</v>
      </c>
      <c r="F789" s="161" t="s">
        <v>1363</v>
      </c>
      <c r="G789" s="162" t="s">
        <v>1364</v>
      </c>
      <c r="H789" s="163">
        <v>32</v>
      </c>
      <c r="I789" s="171"/>
      <c r="J789" s="164">
        <f>ROUND($I$789*$H$789,2)</f>
        <v>0</v>
      </c>
      <c r="K789" s="161"/>
      <c r="L789" s="103"/>
      <c r="M789" s="165"/>
      <c r="N789" s="179" t="s">
        <v>42</v>
      </c>
      <c r="O789" s="180">
        <v>0</v>
      </c>
      <c r="P789" s="180">
        <f>$O$789*$H$789</f>
        <v>0</v>
      </c>
      <c r="Q789" s="180">
        <v>0</v>
      </c>
      <c r="R789" s="180">
        <f>$Q$789*$H$789</f>
        <v>0</v>
      </c>
      <c r="S789" s="180">
        <v>0</v>
      </c>
      <c r="T789" s="181">
        <f>$S$789*$H$789</f>
        <v>0</v>
      </c>
      <c r="AR789" s="99" t="s">
        <v>226</v>
      </c>
      <c r="AT789" s="99" t="s">
        <v>145</v>
      </c>
      <c r="AU789" s="99" t="s">
        <v>168</v>
      </c>
      <c r="AY789" s="99" t="s">
        <v>142</v>
      </c>
      <c r="BE789" s="169">
        <f>IF($N$789="základní",$J$789,0)</f>
        <v>0</v>
      </c>
      <c r="BF789" s="169">
        <f>IF($N$789="snížená",$J$789,0)</f>
        <v>0</v>
      </c>
      <c r="BG789" s="169">
        <f>IF($N$789="zákl. přenesená",$J$789,0)</f>
        <v>0</v>
      </c>
      <c r="BH789" s="169">
        <f>IF($N$789="sníž. přenesená",$J$789,0)</f>
        <v>0</v>
      </c>
      <c r="BI789" s="169">
        <f>IF($N$789="nulová",$J$789,0)</f>
        <v>0</v>
      </c>
      <c r="BJ789" s="99" t="s">
        <v>77</v>
      </c>
      <c r="BK789" s="169">
        <f>ROUND($I$789*$H$789,2)</f>
        <v>0</v>
      </c>
      <c r="BL789" s="99" t="s">
        <v>226</v>
      </c>
      <c r="BM789" s="99" t="s">
        <v>1365</v>
      </c>
    </row>
    <row r="790" spans="2:65" s="102" customFormat="1" ht="27" customHeight="1" x14ac:dyDescent="0.3">
      <c r="B790" s="182"/>
      <c r="D790" s="183" t="s">
        <v>156</v>
      </c>
      <c r="E790" s="184"/>
      <c r="F790" s="184" t="s">
        <v>1262</v>
      </c>
      <c r="H790" s="185"/>
      <c r="L790" s="182"/>
      <c r="M790" s="186"/>
      <c r="T790" s="187"/>
      <c r="AT790" s="185" t="s">
        <v>156</v>
      </c>
      <c r="AU790" s="185" t="s">
        <v>168</v>
      </c>
      <c r="AV790" s="185" t="s">
        <v>77</v>
      </c>
      <c r="AW790" s="185" t="s">
        <v>121</v>
      </c>
      <c r="AX790" s="185" t="s">
        <v>71</v>
      </c>
      <c r="AY790" s="185" t="s">
        <v>142</v>
      </c>
    </row>
    <row r="791" spans="2:65" s="102" customFormat="1" ht="27" customHeight="1" x14ac:dyDescent="0.3">
      <c r="B791" s="182"/>
      <c r="D791" s="189" t="s">
        <v>156</v>
      </c>
      <c r="E791" s="185"/>
      <c r="F791" s="184" t="s">
        <v>1263</v>
      </c>
      <c r="H791" s="185"/>
      <c r="L791" s="182"/>
      <c r="M791" s="186"/>
      <c r="T791" s="187"/>
      <c r="AT791" s="185" t="s">
        <v>156</v>
      </c>
      <c r="AU791" s="185" t="s">
        <v>168</v>
      </c>
      <c r="AV791" s="185" t="s">
        <v>77</v>
      </c>
      <c r="AW791" s="185" t="s">
        <v>121</v>
      </c>
      <c r="AX791" s="185" t="s">
        <v>71</v>
      </c>
      <c r="AY791" s="185" t="s">
        <v>142</v>
      </c>
    </row>
    <row r="792" spans="2:65" s="102" customFormat="1" ht="15.75" customHeight="1" x14ac:dyDescent="0.3">
      <c r="B792" s="182"/>
      <c r="D792" s="189" t="s">
        <v>156</v>
      </c>
      <c r="E792" s="185"/>
      <c r="F792" s="184" t="s">
        <v>1366</v>
      </c>
      <c r="H792" s="185"/>
      <c r="L792" s="182"/>
      <c r="M792" s="186"/>
      <c r="T792" s="187"/>
      <c r="AT792" s="185" t="s">
        <v>156</v>
      </c>
      <c r="AU792" s="185" t="s">
        <v>168</v>
      </c>
      <c r="AV792" s="185" t="s">
        <v>77</v>
      </c>
      <c r="AW792" s="185" t="s">
        <v>121</v>
      </c>
      <c r="AX792" s="185" t="s">
        <v>71</v>
      </c>
      <c r="AY792" s="185" t="s">
        <v>142</v>
      </c>
    </row>
    <row r="793" spans="2:65" s="102" customFormat="1" ht="15.75" customHeight="1" x14ac:dyDescent="0.3">
      <c r="B793" s="188"/>
      <c r="D793" s="189" t="s">
        <v>156</v>
      </c>
      <c r="E793" s="190"/>
      <c r="F793" s="191" t="s">
        <v>414</v>
      </c>
      <c r="H793" s="192">
        <v>32</v>
      </c>
      <c r="L793" s="188"/>
      <c r="M793" s="193"/>
      <c r="T793" s="194"/>
      <c r="AT793" s="190" t="s">
        <v>156</v>
      </c>
      <c r="AU793" s="190" t="s">
        <v>168</v>
      </c>
      <c r="AV793" s="190" t="s">
        <v>79</v>
      </c>
      <c r="AW793" s="190" t="s">
        <v>121</v>
      </c>
      <c r="AX793" s="190" t="s">
        <v>71</v>
      </c>
      <c r="AY793" s="190" t="s">
        <v>142</v>
      </c>
    </row>
    <row r="794" spans="2:65" s="102" customFormat="1" ht="15.75" customHeight="1" x14ac:dyDescent="0.3">
      <c r="B794" s="195"/>
      <c r="D794" s="189" t="s">
        <v>156</v>
      </c>
      <c r="E794" s="196"/>
      <c r="F794" s="197" t="s">
        <v>167</v>
      </c>
      <c r="H794" s="198">
        <v>32</v>
      </c>
      <c r="L794" s="195"/>
      <c r="M794" s="199"/>
      <c r="T794" s="200"/>
      <c r="AT794" s="196" t="s">
        <v>156</v>
      </c>
      <c r="AU794" s="196" t="s">
        <v>168</v>
      </c>
      <c r="AV794" s="196" t="s">
        <v>149</v>
      </c>
      <c r="AW794" s="196" t="s">
        <v>121</v>
      </c>
      <c r="AX794" s="196" t="s">
        <v>77</v>
      </c>
      <c r="AY794" s="196" t="s">
        <v>142</v>
      </c>
    </row>
    <row r="795" spans="2:65" s="102" customFormat="1" ht="15.75" customHeight="1" x14ac:dyDescent="0.3">
      <c r="B795" s="103"/>
      <c r="C795" s="159" t="s">
        <v>1367</v>
      </c>
      <c r="D795" s="159" t="s">
        <v>145</v>
      </c>
      <c r="E795" s="160" t="s">
        <v>1368</v>
      </c>
      <c r="F795" s="161" t="s">
        <v>1369</v>
      </c>
      <c r="G795" s="162" t="s">
        <v>1364</v>
      </c>
      <c r="H795" s="163">
        <v>6</v>
      </c>
      <c r="I795" s="171"/>
      <c r="J795" s="164">
        <f>ROUND($I$795*$H$795,2)</f>
        <v>0</v>
      </c>
      <c r="K795" s="161"/>
      <c r="L795" s="103"/>
      <c r="M795" s="165"/>
      <c r="N795" s="179" t="s">
        <v>42</v>
      </c>
      <c r="O795" s="180">
        <v>0</v>
      </c>
      <c r="P795" s="180">
        <f>$O$795*$H$795</f>
        <v>0</v>
      </c>
      <c r="Q795" s="180">
        <v>0</v>
      </c>
      <c r="R795" s="180">
        <f>$Q$795*$H$795</f>
        <v>0</v>
      </c>
      <c r="S795" s="180">
        <v>0</v>
      </c>
      <c r="T795" s="181">
        <f>$S$795*$H$795</f>
        <v>0</v>
      </c>
      <c r="AR795" s="99" t="s">
        <v>226</v>
      </c>
      <c r="AT795" s="99" t="s">
        <v>145</v>
      </c>
      <c r="AU795" s="99" t="s">
        <v>168</v>
      </c>
      <c r="AY795" s="102" t="s">
        <v>142</v>
      </c>
      <c r="BE795" s="169">
        <f>IF($N$795="základní",$J$795,0)</f>
        <v>0</v>
      </c>
      <c r="BF795" s="169">
        <f>IF($N$795="snížená",$J$795,0)</f>
        <v>0</v>
      </c>
      <c r="BG795" s="169">
        <f>IF($N$795="zákl. přenesená",$J$795,0)</f>
        <v>0</v>
      </c>
      <c r="BH795" s="169">
        <f>IF($N$795="sníž. přenesená",$J$795,0)</f>
        <v>0</v>
      </c>
      <c r="BI795" s="169">
        <f>IF($N$795="nulová",$J$795,0)</f>
        <v>0</v>
      </c>
      <c r="BJ795" s="99" t="s">
        <v>77</v>
      </c>
      <c r="BK795" s="169">
        <f>ROUND($I$795*$H$795,2)</f>
        <v>0</v>
      </c>
      <c r="BL795" s="99" t="s">
        <v>226</v>
      </c>
      <c r="BM795" s="99" t="s">
        <v>1370</v>
      </c>
    </row>
    <row r="796" spans="2:65" s="102" customFormat="1" ht="27" customHeight="1" x14ac:dyDescent="0.3">
      <c r="B796" s="182"/>
      <c r="D796" s="183" t="s">
        <v>156</v>
      </c>
      <c r="E796" s="184"/>
      <c r="F796" s="184" t="s">
        <v>1262</v>
      </c>
      <c r="H796" s="185"/>
      <c r="L796" s="182"/>
      <c r="M796" s="186"/>
      <c r="T796" s="187"/>
      <c r="AT796" s="185" t="s">
        <v>156</v>
      </c>
      <c r="AU796" s="185" t="s">
        <v>168</v>
      </c>
      <c r="AV796" s="185" t="s">
        <v>77</v>
      </c>
      <c r="AW796" s="185" t="s">
        <v>121</v>
      </c>
      <c r="AX796" s="185" t="s">
        <v>71</v>
      </c>
      <c r="AY796" s="185" t="s">
        <v>142</v>
      </c>
    </row>
    <row r="797" spans="2:65" s="102" customFormat="1" ht="27" customHeight="1" x14ac:dyDescent="0.3">
      <c r="B797" s="182"/>
      <c r="D797" s="189" t="s">
        <v>156</v>
      </c>
      <c r="E797" s="185"/>
      <c r="F797" s="184" t="s">
        <v>1263</v>
      </c>
      <c r="H797" s="185"/>
      <c r="L797" s="182"/>
      <c r="M797" s="186"/>
      <c r="T797" s="187"/>
      <c r="AT797" s="185" t="s">
        <v>156</v>
      </c>
      <c r="AU797" s="185" t="s">
        <v>168</v>
      </c>
      <c r="AV797" s="185" t="s">
        <v>77</v>
      </c>
      <c r="AW797" s="185" t="s">
        <v>121</v>
      </c>
      <c r="AX797" s="185" t="s">
        <v>71</v>
      </c>
      <c r="AY797" s="185" t="s">
        <v>142</v>
      </c>
    </row>
    <row r="798" spans="2:65" s="102" customFormat="1" ht="15.75" customHeight="1" x14ac:dyDescent="0.3">
      <c r="B798" s="182"/>
      <c r="D798" s="189" t="s">
        <v>156</v>
      </c>
      <c r="E798" s="185"/>
      <c r="F798" s="184" t="s">
        <v>1366</v>
      </c>
      <c r="H798" s="185"/>
      <c r="L798" s="182"/>
      <c r="M798" s="186"/>
      <c r="T798" s="187"/>
      <c r="AT798" s="185" t="s">
        <v>156</v>
      </c>
      <c r="AU798" s="185" t="s">
        <v>168</v>
      </c>
      <c r="AV798" s="185" t="s">
        <v>77</v>
      </c>
      <c r="AW798" s="185" t="s">
        <v>121</v>
      </c>
      <c r="AX798" s="185" t="s">
        <v>71</v>
      </c>
      <c r="AY798" s="185" t="s">
        <v>142</v>
      </c>
    </row>
    <row r="799" spans="2:65" s="102" customFormat="1" ht="15.75" customHeight="1" x14ac:dyDescent="0.3">
      <c r="B799" s="188"/>
      <c r="D799" s="189" t="s">
        <v>156</v>
      </c>
      <c r="E799" s="190"/>
      <c r="F799" s="191" t="s">
        <v>185</v>
      </c>
      <c r="H799" s="192">
        <v>6</v>
      </c>
      <c r="L799" s="188"/>
      <c r="M799" s="193"/>
      <c r="T799" s="194"/>
      <c r="AT799" s="190" t="s">
        <v>156</v>
      </c>
      <c r="AU799" s="190" t="s">
        <v>168</v>
      </c>
      <c r="AV799" s="190" t="s">
        <v>79</v>
      </c>
      <c r="AW799" s="190" t="s">
        <v>121</v>
      </c>
      <c r="AX799" s="190" t="s">
        <v>71</v>
      </c>
      <c r="AY799" s="190" t="s">
        <v>142</v>
      </c>
    </row>
    <row r="800" spans="2:65" s="102" customFormat="1" ht="15.75" customHeight="1" x14ac:dyDescent="0.3">
      <c r="B800" s="195"/>
      <c r="D800" s="189" t="s">
        <v>156</v>
      </c>
      <c r="E800" s="196"/>
      <c r="F800" s="197" t="s">
        <v>167</v>
      </c>
      <c r="H800" s="198">
        <v>6</v>
      </c>
      <c r="L800" s="195"/>
      <c r="M800" s="199"/>
      <c r="T800" s="200"/>
      <c r="AT800" s="196" t="s">
        <v>156</v>
      </c>
      <c r="AU800" s="196" t="s">
        <v>168</v>
      </c>
      <c r="AV800" s="196" t="s">
        <v>149</v>
      </c>
      <c r="AW800" s="196" t="s">
        <v>121</v>
      </c>
      <c r="AX800" s="196" t="s">
        <v>77</v>
      </c>
      <c r="AY800" s="196" t="s">
        <v>142</v>
      </c>
    </row>
    <row r="801" spans="2:65" s="102" customFormat="1" ht="15.75" customHeight="1" x14ac:dyDescent="0.3">
      <c r="B801" s="103"/>
      <c r="C801" s="159" t="s">
        <v>1371</v>
      </c>
      <c r="D801" s="159" t="s">
        <v>145</v>
      </c>
      <c r="E801" s="160" t="s">
        <v>1372</v>
      </c>
      <c r="F801" s="161" t="s">
        <v>1373</v>
      </c>
      <c r="G801" s="162" t="s">
        <v>1364</v>
      </c>
      <c r="H801" s="163">
        <v>7</v>
      </c>
      <c r="I801" s="171"/>
      <c r="J801" s="164">
        <f>ROUND($I$801*$H$801,2)</f>
        <v>0</v>
      </c>
      <c r="K801" s="161"/>
      <c r="L801" s="103"/>
      <c r="M801" s="165"/>
      <c r="N801" s="179" t="s">
        <v>42</v>
      </c>
      <c r="O801" s="180">
        <v>0</v>
      </c>
      <c r="P801" s="180">
        <f>$O$801*$H$801</f>
        <v>0</v>
      </c>
      <c r="Q801" s="180">
        <v>0</v>
      </c>
      <c r="R801" s="180">
        <f>$Q$801*$H$801</f>
        <v>0</v>
      </c>
      <c r="S801" s="180">
        <v>0</v>
      </c>
      <c r="T801" s="181">
        <f>$S$801*$H$801</f>
        <v>0</v>
      </c>
      <c r="AR801" s="99" t="s">
        <v>226</v>
      </c>
      <c r="AT801" s="99" t="s">
        <v>145</v>
      </c>
      <c r="AU801" s="99" t="s">
        <v>168</v>
      </c>
      <c r="AY801" s="102" t="s">
        <v>142</v>
      </c>
      <c r="BE801" s="169">
        <f>IF($N$801="základní",$J$801,0)</f>
        <v>0</v>
      </c>
      <c r="BF801" s="169">
        <f>IF($N$801="snížená",$J$801,0)</f>
        <v>0</v>
      </c>
      <c r="BG801" s="169">
        <f>IF($N$801="zákl. přenesená",$J$801,0)</f>
        <v>0</v>
      </c>
      <c r="BH801" s="169">
        <f>IF($N$801="sníž. přenesená",$J$801,0)</f>
        <v>0</v>
      </c>
      <c r="BI801" s="169">
        <f>IF($N$801="nulová",$J$801,0)</f>
        <v>0</v>
      </c>
      <c r="BJ801" s="99" t="s">
        <v>77</v>
      </c>
      <c r="BK801" s="169">
        <f>ROUND($I$801*$H$801,2)</f>
        <v>0</v>
      </c>
      <c r="BL801" s="99" t="s">
        <v>226</v>
      </c>
      <c r="BM801" s="99" t="s">
        <v>1374</v>
      </c>
    </row>
    <row r="802" spans="2:65" s="102" customFormat="1" ht="27" customHeight="1" x14ac:dyDescent="0.3">
      <c r="B802" s="182"/>
      <c r="D802" s="183" t="s">
        <v>156</v>
      </c>
      <c r="E802" s="184"/>
      <c r="F802" s="184" t="s">
        <v>1262</v>
      </c>
      <c r="H802" s="185"/>
      <c r="L802" s="182"/>
      <c r="M802" s="186"/>
      <c r="T802" s="187"/>
      <c r="AT802" s="185" t="s">
        <v>156</v>
      </c>
      <c r="AU802" s="185" t="s">
        <v>168</v>
      </c>
      <c r="AV802" s="185" t="s">
        <v>77</v>
      </c>
      <c r="AW802" s="185" t="s">
        <v>121</v>
      </c>
      <c r="AX802" s="185" t="s">
        <v>71</v>
      </c>
      <c r="AY802" s="185" t="s">
        <v>142</v>
      </c>
    </row>
    <row r="803" spans="2:65" s="102" customFormat="1" ht="27" customHeight="1" x14ac:dyDescent="0.3">
      <c r="B803" s="182"/>
      <c r="D803" s="189" t="s">
        <v>156</v>
      </c>
      <c r="E803" s="185"/>
      <c r="F803" s="184" t="s">
        <v>1263</v>
      </c>
      <c r="H803" s="185"/>
      <c r="L803" s="182"/>
      <c r="M803" s="186"/>
      <c r="T803" s="187"/>
      <c r="AT803" s="185" t="s">
        <v>156</v>
      </c>
      <c r="AU803" s="185" t="s">
        <v>168</v>
      </c>
      <c r="AV803" s="185" t="s">
        <v>77</v>
      </c>
      <c r="AW803" s="185" t="s">
        <v>121</v>
      </c>
      <c r="AX803" s="185" t="s">
        <v>71</v>
      </c>
      <c r="AY803" s="185" t="s">
        <v>142</v>
      </c>
    </row>
    <row r="804" spans="2:65" s="102" customFormat="1" ht="15.75" customHeight="1" x14ac:dyDescent="0.3">
      <c r="B804" s="182"/>
      <c r="D804" s="189" t="s">
        <v>156</v>
      </c>
      <c r="E804" s="185"/>
      <c r="F804" s="184" t="s">
        <v>1366</v>
      </c>
      <c r="H804" s="185"/>
      <c r="L804" s="182"/>
      <c r="M804" s="186"/>
      <c r="T804" s="187"/>
      <c r="AT804" s="185" t="s">
        <v>156</v>
      </c>
      <c r="AU804" s="185" t="s">
        <v>168</v>
      </c>
      <c r="AV804" s="185" t="s">
        <v>77</v>
      </c>
      <c r="AW804" s="185" t="s">
        <v>121</v>
      </c>
      <c r="AX804" s="185" t="s">
        <v>71</v>
      </c>
      <c r="AY804" s="185" t="s">
        <v>142</v>
      </c>
    </row>
    <row r="805" spans="2:65" s="102" customFormat="1" ht="15.75" customHeight="1" x14ac:dyDescent="0.3">
      <c r="B805" s="188"/>
      <c r="D805" s="189" t="s">
        <v>156</v>
      </c>
      <c r="E805" s="190"/>
      <c r="F805" s="191" t="s">
        <v>191</v>
      </c>
      <c r="H805" s="192">
        <v>7</v>
      </c>
      <c r="L805" s="188"/>
      <c r="M805" s="193"/>
      <c r="T805" s="194"/>
      <c r="AT805" s="190" t="s">
        <v>156</v>
      </c>
      <c r="AU805" s="190" t="s">
        <v>168</v>
      </c>
      <c r="AV805" s="190" t="s">
        <v>79</v>
      </c>
      <c r="AW805" s="190" t="s">
        <v>121</v>
      </c>
      <c r="AX805" s="190" t="s">
        <v>71</v>
      </c>
      <c r="AY805" s="190" t="s">
        <v>142</v>
      </c>
    </row>
    <row r="806" spans="2:65" s="102" customFormat="1" ht="15.75" customHeight="1" x14ac:dyDescent="0.3">
      <c r="B806" s="195"/>
      <c r="D806" s="189" t="s">
        <v>156</v>
      </c>
      <c r="E806" s="196"/>
      <c r="F806" s="197" t="s">
        <v>167</v>
      </c>
      <c r="H806" s="198">
        <v>7</v>
      </c>
      <c r="L806" s="195"/>
      <c r="M806" s="199"/>
      <c r="T806" s="200"/>
      <c r="AT806" s="196" t="s">
        <v>156</v>
      </c>
      <c r="AU806" s="196" t="s">
        <v>168</v>
      </c>
      <c r="AV806" s="196" t="s">
        <v>149</v>
      </c>
      <c r="AW806" s="196" t="s">
        <v>121</v>
      </c>
      <c r="AX806" s="196" t="s">
        <v>77</v>
      </c>
      <c r="AY806" s="196" t="s">
        <v>142</v>
      </c>
    </row>
    <row r="807" spans="2:65" s="102" customFormat="1" ht="15.75" customHeight="1" x14ac:dyDescent="0.3">
      <c r="B807" s="103"/>
      <c r="C807" s="159" t="s">
        <v>1375</v>
      </c>
      <c r="D807" s="159" t="s">
        <v>145</v>
      </c>
      <c r="E807" s="160" t="s">
        <v>1376</v>
      </c>
      <c r="F807" s="161" t="s">
        <v>1377</v>
      </c>
      <c r="G807" s="162" t="s">
        <v>1364</v>
      </c>
      <c r="H807" s="163">
        <v>7</v>
      </c>
      <c r="I807" s="171"/>
      <c r="J807" s="164">
        <f>ROUND($I$807*$H$807,2)</f>
        <v>0</v>
      </c>
      <c r="K807" s="161"/>
      <c r="L807" s="103"/>
      <c r="M807" s="165"/>
      <c r="N807" s="179" t="s">
        <v>42</v>
      </c>
      <c r="O807" s="180">
        <v>0</v>
      </c>
      <c r="P807" s="180">
        <f>$O$807*$H$807</f>
        <v>0</v>
      </c>
      <c r="Q807" s="180">
        <v>0</v>
      </c>
      <c r="R807" s="180">
        <f>$Q$807*$H$807</f>
        <v>0</v>
      </c>
      <c r="S807" s="180">
        <v>0</v>
      </c>
      <c r="T807" s="181">
        <f>$S$807*$H$807</f>
        <v>0</v>
      </c>
      <c r="AR807" s="99" t="s">
        <v>226</v>
      </c>
      <c r="AT807" s="99" t="s">
        <v>145</v>
      </c>
      <c r="AU807" s="99" t="s">
        <v>168</v>
      </c>
      <c r="AY807" s="102" t="s">
        <v>142</v>
      </c>
      <c r="BE807" s="169">
        <f>IF($N$807="základní",$J$807,0)</f>
        <v>0</v>
      </c>
      <c r="BF807" s="169">
        <f>IF($N$807="snížená",$J$807,0)</f>
        <v>0</v>
      </c>
      <c r="BG807" s="169">
        <f>IF($N$807="zákl. přenesená",$J$807,0)</f>
        <v>0</v>
      </c>
      <c r="BH807" s="169">
        <f>IF($N$807="sníž. přenesená",$J$807,0)</f>
        <v>0</v>
      </c>
      <c r="BI807" s="169">
        <f>IF($N$807="nulová",$J$807,0)</f>
        <v>0</v>
      </c>
      <c r="BJ807" s="99" t="s">
        <v>77</v>
      </c>
      <c r="BK807" s="169">
        <f>ROUND($I$807*$H$807,2)</f>
        <v>0</v>
      </c>
      <c r="BL807" s="99" t="s">
        <v>226</v>
      </c>
      <c r="BM807" s="99" t="s">
        <v>1378</v>
      </c>
    </row>
    <row r="808" spans="2:65" s="102" customFormat="1" ht="27" customHeight="1" x14ac:dyDescent="0.3">
      <c r="B808" s="182"/>
      <c r="D808" s="183" t="s">
        <v>156</v>
      </c>
      <c r="E808" s="184"/>
      <c r="F808" s="184" t="s">
        <v>1262</v>
      </c>
      <c r="H808" s="185"/>
      <c r="L808" s="182"/>
      <c r="M808" s="186"/>
      <c r="T808" s="187"/>
      <c r="AT808" s="185" t="s">
        <v>156</v>
      </c>
      <c r="AU808" s="185" t="s">
        <v>168</v>
      </c>
      <c r="AV808" s="185" t="s">
        <v>77</v>
      </c>
      <c r="AW808" s="185" t="s">
        <v>121</v>
      </c>
      <c r="AX808" s="185" t="s">
        <v>71</v>
      </c>
      <c r="AY808" s="185" t="s">
        <v>142</v>
      </c>
    </row>
    <row r="809" spans="2:65" s="102" customFormat="1" ht="27" customHeight="1" x14ac:dyDescent="0.3">
      <c r="B809" s="182"/>
      <c r="D809" s="189" t="s">
        <v>156</v>
      </c>
      <c r="E809" s="185"/>
      <c r="F809" s="184" t="s">
        <v>1263</v>
      </c>
      <c r="H809" s="185"/>
      <c r="L809" s="182"/>
      <c r="M809" s="186"/>
      <c r="T809" s="187"/>
      <c r="AT809" s="185" t="s">
        <v>156</v>
      </c>
      <c r="AU809" s="185" t="s">
        <v>168</v>
      </c>
      <c r="AV809" s="185" t="s">
        <v>77</v>
      </c>
      <c r="AW809" s="185" t="s">
        <v>121</v>
      </c>
      <c r="AX809" s="185" t="s">
        <v>71</v>
      </c>
      <c r="AY809" s="185" t="s">
        <v>142</v>
      </c>
    </row>
    <row r="810" spans="2:65" s="102" customFormat="1" ht="15.75" customHeight="1" x14ac:dyDescent="0.3">
      <c r="B810" s="182"/>
      <c r="D810" s="189" t="s">
        <v>156</v>
      </c>
      <c r="E810" s="185"/>
      <c r="F810" s="184" t="s">
        <v>1366</v>
      </c>
      <c r="H810" s="185"/>
      <c r="L810" s="182"/>
      <c r="M810" s="186"/>
      <c r="T810" s="187"/>
      <c r="AT810" s="185" t="s">
        <v>156</v>
      </c>
      <c r="AU810" s="185" t="s">
        <v>168</v>
      </c>
      <c r="AV810" s="185" t="s">
        <v>77</v>
      </c>
      <c r="AW810" s="185" t="s">
        <v>121</v>
      </c>
      <c r="AX810" s="185" t="s">
        <v>71</v>
      </c>
      <c r="AY810" s="185" t="s">
        <v>142</v>
      </c>
    </row>
    <row r="811" spans="2:65" s="102" customFormat="1" ht="15.75" customHeight="1" x14ac:dyDescent="0.3">
      <c r="B811" s="188"/>
      <c r="D811" s="189" t="s">
        <v>156</v>
      </c>
      <c r="E811" s="190"/>
      <c r="F811" s="191" t="s">
        <v>191</v>
      </c>
      <c r="H811" s="192">
        <v>7</v>
      </c>
      <c r="L811" s="188"/>
      <c r="M811" s="193"/>
      <c r="T811" s="194"/>
      <c r="AT811" s="190" t="s">
        <v>156</v>
      </c>
      <c r="AU811" s="190" t="s">
        <v>168</v>
      </c>
      <c r="AV811" s="190" t="s">
        <v>79</v>
      </c>
      <c r="AW811" s="190" t="s">
        <v>121</v>
      </c>
      <c r="AX811" s="190" t="s">
        <v>71</v>
      </c>
      <c r="AY811" s="190" t="s">
        <v>142</v>
      </c>
    </row>
    <row r="812" spans="2:65" s="102" customFormat="1" ht="15.75" customHeight="1" x14ac:dyDescent="0.3">
      <c r="B812" s="195"/>
      <c r="D812" s="189" t="s">
        <v>156</v>
      </c>
      <c r="E812" s="196"/>
      <c r="F812" s="197" t="s">
        <v>167</v>
      </c>
      <c r="H812" s="198">
        <v>7</v>
      </c>
      <c r="L812" s="195"/>
      <c r="M812" s="199"/>
      <c r="T812" s="200"/>
      <c r="AT812" s="196" t="s">
        <v>156</v>
      </c>
      <c r="AU812" s="196" t="s">
        <v>168</v>
      </c>
      <c r="AV812" s="196" t="s">
        <v>149</v>
      </c>
      <c r="AW812" s="196" t="s">
        <v>121</v>
      </c>
      <c r="AX812" s="196" t="s">
        <v>77</v>
      </c>
      <c r="AY812" s="196" t="s">
        <v>142</v>
      </c>
    </row>
    <row r="813" spans="2:65" s="102" customFormat="1" ht="15.75" customHeight="1" x14ac:dyDescent="0.3">
      <c r="B813" s="103"/>
      <c r="C813" s="159" t="s">
        <v>1379</v>
      </c>
      <c r="D813" s="159" t="s">
        <v>145</v>
      </c>
      <c r="E813" s="160" t="s">
        <v>1380</v>
      </c>
      <c r="F813" s="161" t="s">
        <v>1381</v>
      </c>
      <c r="G813" s="162" t="s">
        <v>1364</v>
      </c>
      <c r="H813" s="163">
        <v>7</v>
      </c>
      <c r="I813" s="171"/>
      <c r="J813" s="164">
        <f>ROUND($I$813*$H$813,2)</f>
        <v>0</v>
      </c>
      <c r="K813" s="161"/>
      <c r="L813" s="103"/>
      <c r="M813" s="165"/>
      <c r="N813" s="179" t="s">
        <v>42</v>
      </c>
      <c r="O813" s="180">
        <v>0</v>
      </c>
      <c r="P813" s="180">
        <f>$O$813*$H$813</f>
        <v>0</v>
      </c>
      <c r="Q813" s="180">
        <v>0</v>
      </c>
      <c r="R813" s="180">
        <f>$Q$813*$H$813</f>
        <v>0</v>
      </c>
      <c r="S813" s="180">
        <v>0</v>
      </c>
      <c r="T813" s="181">
        <f>$S$813*$H$813</f>
        <v>0</v>
      </c>
      <c r="AR813" s="99" t="s">
        <v>226</v>
      </c>
      <c r="AT813" s="99" t="s">
        <v>145</v>
      </c>
      <c r="AU813" s="99" t="s">
        <v>168</v>
      </c>
      <c r="AY813" s="102" t="s">
        <v>142</v>
      </c>
      <c r="BE813" s="169">
        <f>IF($N$813="základní",$J$813,0)</f>
        <v>0</v>
      </c>
      <c r="BF813" s="169">
        <f>IF($N$813="snížená",$J$813,0)</f>
        <v>0</v>
      </c>
      <c r="BG813" s="169">
        <f>IF($N$813="zákl. přenesená",$J$813,0)</f>
        <v>0</v>
      </c>
      <c r="BH813" s="169">
        <f>IF($N$813="sníž. přenesená",$J$813,0)</f>
        <v>0</v>
      </c>
      <c r="BI813" s="169">
        <f>IF($N$813="nulová",$J$813,0)</f>
        <v>0</v>
      </c>
      <c r="BJ813" s="99" t="s">
        <v>77</v>
      </c>
      <c r="BK813" s="169">
        <f>ROUND($I$813*$H$813,2)</f>
        <v>0</v>
      </c>
      <c r="BL813" s="99" t="s">
        <v>226</v>
      </c>
      <c r="BM813" s="99" t="s">
        <v>1382</v>
      </c>
    </row>
    <row r="814" spans="2:65" s="102" customFormat="1" ht="27" customHeight="1" x14ac:dyDescent="0.3">
      <c r="B814" s="182"/>
      <c r="D814" s="183" t="s">
        <v>156</v>
      </c>
      <c r="E814" s="184"/>
      <c r="F814" s="184" t="s">
        <v>1262</v>
      </c>
      <c r="H814" s="185"/>
      <c r="L814" s="182"/>
      <c r="M814" s="186"/>
      <c r="T814" s="187"/>
      <c r="AT814" s="185" t="s">
        <v>156</v>
      </c>
      <c r="AU814" s="185" t="s">
        <v>168</v>
      </c>
      <c r="AV814" s="185" t="s">
        <v>77</v>
      </c>
      <c r="AW814" s="185" t="s">
        <v>121</v>
      </c>
      <c r="AX814" s="185" t="s">
        <v>71</v>
      </c>
      <c r="AY814" s="185" t="s">
        <v>142</v>
      </c>
    </row>
    <row r="815" spans="2:65" s="102" customFormat="1" ht="27" customHeight="1" x14ac:dyDescent="0.3">
      <c r="B815" s="182"/>
      <c r="D815" s="189" t="s">
        <v>156</v>
      </c>
      <c r="E815" s="185"/>
      <c r="F815" s="184" t="s">
        <v>1263</v>
      </c>
      <c r="H815" s="185"/>
      <c r="L815" s="182"/>
      <c r="M815" s="186"/>
      <c r="T815" s="187"/>
      <c r="AT815" s="185" t="s">
        <v>156</v>
      </c>
      <c r="AU815" s="185" t="s">
        <v>168</v>
      </c>
      <c r="AV815" s="185" t="s">
        <v>77</v>
      </c>
      <c r="AW815" s="185" t="s">
        <v>121</v>
      </c>
      <c r="AX815" s="185" t="s">
        <v>71</v>
      </c>
      <c r="AY815" s="185" t="s">
        <v>142</v>
      </c>
    </row>
    <row r="816" spans="2:65" s="102" customFormat="1" ht="15.75" customHeight="1" x14ac:dyDescent="0.3">
      <c r="B816" s="182"/>
      <c r="D816" s="189" t="s">
        <v>156</v>
      </c>
      <c r="E816" s="185"/>
      <c r="F816" s="184" t="s">
        <v>1366</v>
      </c>
      <c r="H816" s="185"/>
      <c r="L816" s="182"/>
      <c r="M816" s="186"/>
      <c r="T816" s="187"/>
      <c r="AT816" s="185" t="s">
        <v>156</v>
      </c>
      <c r="AU816" s="185" t="s">
        <v>168</v>
      </c>
      <c r="AV816" s="185" t="s">
        <v>77</v>
      </c>
      <c r="AW816" s="185" t="s">
        <v>121</v>
      </c>
      <c r="AX816" s="185" t="s">
        <v>71</v>
      </c>
      <c r="AY816" s="185" t="s">
        <v>142</v>
      </c>
    </row>
    <row r="817" spans="2:65" s="102" customFormat="1" ht="15.75" customHeight="1" x14ac:dyDescent="0.3">
      <c r="B817" s="188"/>
      <c r="D817" s="189" t="s">
        <v>156</v>
      </c>
      <c r="E817" s="190"/>
      <c r="F817" s="191" t="s">
        <v>191</v>
      </c>
      <c r="H817" s="192">
        <v>7</v>
      </c>
      <c r="L817" s="188"/>
      <c r="M817" s="193"/>
      <c r="T817" s="194"/>
      <c r="AT817" s="190" t="s">
        <v>156</v>
      </c>
      <c r="AU817" s="190" t="s">
        <v>168</v>
      </c>
      <c r="AV817" s="190" t="s">
        <v>79</v>
      </c>
      <c r="AW817" s="190" t="s">
        <v>121</v>
      </c>
      <c r="AX817" s="190" t="s">
        <v>71</v>
      </c>
      <c r="AY817" s="190" t="s">
        <v>142</v>
      </c>
    </row>
    <row r="818" spans="2:65" s="102" customFormat="1" ht="15.75" customHeight="1" x14ac:dyDescent="0.3">
      <c r="B818" s="195"/>
      <c r="D818" s="189" t="s">
        <v>156</v>
      </c>
      <c r="E818" s="196"/>
      <c r="F818" s="197" t="s">
        <v>167</v>
      </c>
      <c r="H818" s="198">
        <v>7</v>
      </c>
      <c r="L818" s="195"/>
      <c r="M818" s="199"/>
      <c r="T818" s="200"/>
      <c r="AT818" s="196" t="s">
        <v>156</v>
      </c>
      <c r="AU818" s="196" t="s">
        <v>168</v>
      </c>
      <c r="AV818" s="196" t="s">
        <v>149</v>
      </c>
      <c r="AW818" s="196" t="s">
        <v>121</v>
      </c>
      <c r="AX818" s="196" t="s">
        <v>77</v>
      </c>
      <c r="AY818" s="196" t="s">
        <v>142</v>
      </c>
    </row>
    <row r="819" spans="2:65" s="102" customFormat="1" ht="15.75" customHeight="1" x14ac:dyDescent="0.3">
      <c r="B819" s="103"/>
      <c r="C819" s="159" t="s">
        <v>1383</v>
      </c>
      <c r="D819" s="159" t="s">
        <v>145</v>
      </c>
      <c r="E819" s="160" t="s">
        <v>1384</v>
      </c>
      <c r="F819" s="161" t="s">
        <v>1385</v>
      </c>
      <c r="G819" s="162" t="s">
        <v>1364</v>
      </c>
      <c r="H819" s="163">
        <v>1</v>
      </c>
      <c r="I819" s="171"/>
      <c r="J819" s="164">
        <f>ROUND($I$819*$H$819,2)</f>
        <v>0</v>
      </c>
      <c r="K819" s="161"/>
      <c r="L819" s="103"/>
      <c r="M819" s="165"/>
      <c r="N819" s="179" t="s">
        <v>42</v>
      </c>
      <c r="O819" s="180">
        <v>0</v>
      </c>
      <c r="P819" s="180">
        <f>$O$819*$H$819</f>
        <v>0</v>
      </c>
      <c r="Q819" s="180">
        <v>0</v>
      </c>
      <c r="R819" s="180">
        <f>$Q$819*$H$819</f>
        <v>0</v>
      </c>
      <c r="S819" s="180">
        <v>0</v>
      </c>
      <c r="T819" s="181">
        <f>$S$819*$H$819</f>
        <v>0</v>
      </c>
      <c r="AR819" s="99" t="s">
        <v>226</v>
      </c>
      <c r="AT819" s="99" t="s">
        <v>145</v>
      </c>
      <c r="AU819" s="99" t="s">
        <v>168</v>
      </c>
      <c r="AY819" s="102" t="s">
        <v>142</v>
      </c>
      <c r="BE819" s="169">
        <f>IF($N$819="základní",$J$819,0)</f>
        <v>0</v>
      </c>
      <c r="BF819" s="169">
        <f>IF($N$819="snížená",$J$819,0)</f>
        <v>0</v>
      </c>
      <c r="BG819" s="169">
        <f>IF($N$819="zákl. přenesená",$J$819,0)</f>
        <v>0</v>
      </c>
      <c r="BH819" s="169">
        <f>IF($N$819="sníž. přenesená",$J$819,0)</f>
        <v>0</v>
      </c>
      <c r="BI819" s="169">
        <f>IF($N$819="nulová",$J$819,0)</f>
        <v>0</v>
      </c>
      <c r="BJ819" s="99" t="s">
        <v>77</v>
      </c>
      <c r="BK819" s="169">
        <f>ROUND($I$819*$H$819,2)</f>
        <v>0</v>
      </c>
      <c r="BL819" s="99" t="s">
        <v>226</v>
      </c>
      <c r="BM819" s="99" t="s">
        <v>1386</v>
      </c>
    </row>
    <row r="820" spans="2:65" s="102" customFormat="1" ht="27" customHeight="1" x14ac:dyDescent="0.3">
      <c r="B820" s="182"/>
      <c r="D820" s="183" t="s">
        <v>156</v>
      </c>
      <c r="E820" s="184"/>
      <c r="F820" s="184" t="s">
        <v>1262</v>
      </c>
      <c r="H820" s="185"/>
      <c r="L820" s="182"/>
      <c r="M820" s="186"/>
      <c r="T820" s="187"/>
      <c r="AT820" s="185" t="s">
        <v>156</v>
      </c>
      <c r="AU820" s="185" t="s">
        <v>168</v>
      </c>
      <c r="AV820" s="185" t="s">
        <v>77</v>
      </c>
      <c r="AW820" s="185" t="s">
        <v>121</v>
      </c>
      <c r="AX820" s="185" t="s">
        <v>71</v>
      </c>
      <c r="AY820" s="185" t="s">
        <v>142</v>
      </c>
    </row>
    <row r="821" spans="2:65" s="102" customFormat="1" ht="27" customHeight="1" x14ac:dyDescent="0.3">
      <c r="B821" s="182"/>
      <c r="D821" s="189" t="s">
        <v>156</v>
      </c>
      <c r="E821" s="185"/>
      <c r="F821" s="184" t="s">
        <v>1263</v>
      </c>
      <c r="H821" s="185"/>
      <c r="L821" s="182"/>
      <c r="M821" s="186"/>
      <c r="T821" s="187"/>
      <c r="AT821" s="185" t="s">
        <v>156</v>
      </c>
      <c r="AU821" s="185" t="s">
        <v>168</v>
      </c>
      <c r="AV821" s="185" t="s">
        <v>77</v>
      </c>
      <c r="AW821" s="185" t="s">
        <v>121</v>
      </c>
      <c r="AX821" s="185" t="s">
        <v>71</v>
      </c>
      <c r="AY821" s="185" t="s">
        <v>142</v>
      </c>
    </row>
    <row r="822" spans="2:65" s="102" customFormat="1" ht="15.75" customHeight="1" x14ac:dyDescent="0.3">
      <c r="B822" s="182"/>
      <c r="D822" s="189" t="s">
        <v>156</v>
      </c>
      <c r="E822" s="185"/>
      <c r="F822" s="184" t="s">
        <v>1366</v>
      </c>
      <c r="H822" s="185"/>
      <c r="L822" s="182"/>
      <c r="M822" s="186"/>
      <c r="T822" s="187"/>
      <c r="AT822" s="185" t="s">
        <v>156</v>
      </c>
      <c r="AU822" s="185" t="s">
        <v>168</v>
      </c>
      <c r="AV822" s="185" t="s">
        <v>77</v>
      </c>
      <c r="AW822" s="185" t="s">
        <v>121</v>
      </c>
      <c r="AX822" s="185" t="s">
        <v>71</v>
      </c>
      <c r="AY822" s="185" t="s">
        <v>142</v>
      </c>
    </row>
    <row r="823" spans="2:65" s="102" customFormat="1" ht="15.75" customHeight="1" x14ac:dyDescent="0.3">
      <c r="B823" s="188"/>
      <c r="D823" s="189" t="s">
        <v>156</v>
      </c>
      <c r="E823" s="190"/>
      <c r="F823" s="191" t="s">
        <v>77</v>
      </c>
      <c r="H823" s="192">
        <v>1</v>
      </c>
      <c r="L823" s="188"/>
      <c r="M823" s="193"/>
      <c r="T823" s="194"/>
      <c r="AT823" s="190" t="s">
        <v>156</v>
      </c>
      <c r="AU823" s="190" t="s">
        <v>168</v>
      </c>
      <c r="AV823" s="190" t="s">
        <v>79</v>
      </c>
      <c r="AW823" s="190" t="s">
        <v>121</v>
      </c>
      <c r="AX823" s="190" t="s">
        <v>71</v>
      </c>
      <c r="AY823" s="190" t="s">
        <v>142</v>
      </c>
    </row>
    <row r="824" spans="2:65" s="102" customFormat="1" ht="15.75" customHeight="1" x14ac:dyDescent="0.3">
      <c r="B824" s="195"/>
      <c r="D824" s="189" t="s">
        <v>156</v>
      </c>
      <c r="E824" s="196"/>
      <c r="F824" s="197" t="s">
        <v>167</v>
      </c>
      <c r="H824" s="198">
        <v>1</v>
      </c>
      <c r="L824" s="195"/>
      <c r="M824" s="199"/>
      <c r="T824" s="200"/>
      <c r="AT824" s="196" t="s">
        <v>156</v>
      </c>
      <c r="AU824" s="196" t="s">
        <v>168</v>
      </c>
      <c r="AV824" s="196" t="s">
        <v>149</v>
      </c>
      <c r="AW824" s="196" t="s">
        <v>121</v>
      </c>
      <c r="AX824" s="196" t="s">
        <v>77</v>
      </c>
      <c r="AY824" s="196" t="s">
        <v>142</v>
      </c>
    </row>
    <row r="825" spans="2:65" s="102" customFormat="1" ht="15.75" customHeight="1" x14ac:dyDescent="0.3">
      <c r="B825" s="103"/>
      <c r="C825" s="159" t="s">
        <v>1387</v>
      </c>
      <c r="D825" s="159" t="s">
        <v>145</v>
      </c>
      <c r="E825" s="160" t="s">
        <v>1388</v>
      </c>
      <c r="F825" s="161" t="s">
        <v>1389</v>
      </c>
      <c r="G825" s="162" t="s">
        <v>1364</v>
      </c>
      <c r="H825" s="163">
        <v>2</v>
      </c>
      <c r="I825" s="171"/>
      <c r="J825" s="164">
        <f>ROUND($I$825*$H$825,2)</f>
        <v>0</v>
      </c>
      <c r="K825" s="161"/>
      <c r="L825" s="103"/>
      <c r="M825" s="165"/>
      <c r="N825" s="179" t="s">
        <v>42</v>
      </c>
      <c r="O825" s="180">
        <v>0</v>
      </c>
      <c r="P825" s="180">
        <f>$O$825*$H$825</f>
        <v>0</v>
      </c>
      <c r="Q825" s="180">
        <v>0</v>
      </c>
      <c r="R825" s="180">
        <f>$Q$825*$H$825</f>
        <v>0</v>
      </c>
      <c r="S825" s="180">
        <v>0</v>
      </c>
      <c r="T825" s="181">
        <f>$S$825*$H$825</f>
        <v>0</v>
      </c>
      <c r="AR825" s="99" t="s">
        <v>226</v>
      </c>
      <c r="AT825" s="99" t="s">
        <v>145</v>
      </c>
      <c r="AU825" s="99" t="s">
        <v>168</v>
      </c>
      <c r="AY825" s="102" t="s">
        <v>142</v>
      </c>
      <c r="BE825" s="169">
        <f>IF($N$825="základní",$J$825,0)</f>
        <v>0</v>
      </c>
      <c r="BF825" s="169">
        <f>IF($N$825="snížená",$J$825,0)</f>
        <v>0</v>
      </c>
      <c r="BG825" s="169">
        <f>IF($N$825="zákl. přenesená",$J$825,0)</f>
        <v>0</v>
      </c>
      <c r="BH825" s="169">
        <f>IF($N$825="sníž. přenesená",$J$825,0)</f>
        <v>0</v>
      </c>
      <c r="BI825" s="169">
        <f>IF($N$825="nulová",$J$825,0)</f>
        <v>0</v>
      </c>
      <c r="BJ825" s="99" t="s">
        <v>77</v>
      </c>
      <c r="BK825" s="169">
        <f>ROUND($I$825*$H$825,2)</f>
        <v>0</v>
      </c>
      <c r="BL825" s="99" t="s">
        <v>226</v>
      </c>
      <c r="BM825" s="99" t="s">
        <v>1390</v>
      </c>
    </row>
    <row r="826" spans="2:65" s="102" customFormat="1" ht="27" customHeight="1" x14ac:dyDescent="0.3">
      <c r="B826" s="182"/>
      <c r="D826" s="183" t="s">
        <v>156</v>
      </c>
      <c r="E826" s="184"/>
      <c r="F826" s="184" t="s">
        <v>1262</v>
      </c>
      <c r="H826" s="185"/>
      <c r="L826" s="182"/>
      <c r="M826" s="186"/>
      <c r="T826" s="187"/>
      <c r="AT826" s="185" t="s">
        <v>156</v>
      </c>
      <c r="AU826" s="185" t="s">
        <v>168</v>
      </c>
      <c r="AV826" s="185" t="s">
        <v>77</v>
      </c>
      <c r="AW826" s="185" t="s">
        <v>121</v>
      </c>
      <c r="AX826" s="185" t="s">
        <v>71</v>
      </c>
      <c r="AY826" s="185" t="s">
        <v>142</v>
      </c>
    </row>
    <row r="827" spans="2:65" s="102" customFormat="1" ht="27" customHeight="1" x14ac:dyDescent="0.3">
      <c r="B827" s="182"/>
      <c r="D827" s="189" t="s">
        <v>156</v>
      </c>
      <c r="E827" s="185"/>
      <c r="F827" s="184" t="s">
        <v>1263</v>
      </c>
      <c r="H827" s="185"/>
      <c r="L827" s="182"/>
      <c r="M827" s="186"/>
      <c r="T827" s="187"/>
      <c r="AT827" s="185" t="s">
        <v>156</v>
      </c>
      <c r="AU827" s="185" t="s">
        <v>168</v>
      </c>
      <c r="AV827" s="185" t="s">
        <v>77</v>
      </c>
      <c r="AW827" s="185" t="s">
        <v>121</v>
      </c>
      <c r="AX827" s="185" t="s">
        <v>71</v>
      </c>
      <c r="AY827" s="185" t="s">
        <v>142</v>
      </c>
    </row>
    <row r="828" spans="2:65" s="102" customFormat="1" ht="15.75" customHeight="1" x14ac:dyDescent="0.3">
      <c r="B828" s="182"/>
      <c r="D828" s="189" t="s">
        <v>156</v>
      </c>
      <c r="E828" s="185"/>
      <c r="F828" s="184" t="s">
        <v>1366</v>
      </c>
      <c r="H828" s="185"/>
      <c r="L828" s="182"/>
      <c r="M828" s="186"/>
      <c r="T828" s="187"/>
      <c r="AT828" s="185" t="s">
        <v>156</v>
      </c>
      <c r="AU828" s="185" t="s">
        <v>168</v>
      </c>
      <c r="AV828" s="185" t="s">
        <v>77</v>
      </c>
      <c r="AW828" s="185" t="s">
        <v>121</v>
      </c>
      <c r="AX828" s="185" t="s">
        <v>71</v>
      </c>
      <c r="AY828" s="185" t="s">
        <v>142</v>
      </c>
    </row>
    <row r="829" spans="2:65" s="102" customFormat="1" ht="15.75" customHeight="1" x14ac:dyDescent="0.3">
      <c r="B829" s="188"/>
      <c r="D829" s="189" t="s">
        <v>156</v>
      </c>
      <c r="E829" s="190"/>
      <c r="F829" s="191" t="s">
        <v>79</v>
      </c>
      <c r="H829" s="192">
        <v>2</v>
      </c>
      <c r="L829" s="188"/>
      <c r="M829" s="193"/>
      <c r="T829" s="194"/>
      <c r="AT829" s="190" t="s">
        <v>156</v>
      </c>
      <c r="AU829" s="190" t="s">
        <v>168</v>
      </c>
      <c r="AV829" s="190" t="s">
        <v>79</v>
      </c>
      <c r="AW829" s="190" t="s">
        <v>121</v>
      </c>
      <c r="AX829" s="190" t="s">
        <v>71</v>
      </c>
      <c r="AY829" s="190" t="s">
        <v>142</v>
      </c>
    </row>
    <row r="830" spans="2:65" s="102" customFormat="1" ht="15.75" customHeight="1" x14ac:dyDescent="0.3">
      <c r="B830" s="195"/>
      <c r="D830" s="189" t="s">
        <v>156</v>
      </c>
      <c r="E830" s="196"/>
      <c r="F830" s="197" t="s">
        <v>167</v>
      </c>
      <c r="H830" s="198">
        <v>2</v>
      </c>
      <c r="L830" s="195"/>
      <c r="M830" s="199"/>
      <c r="T830" s="200"/>
      <c r="AT830" s="196" t="s">
        <v>156</v>
      </c>
      <c r="AU830" s="196" t="s">
        <v>168</v>
      </c>
      <c r="AV830" s="196" t="s">
        <v>149</v>
      </c>
      <c r="AW830" s="196" t="s">
        <v>121</v>
      </c>
      <c r="AX830" s="196" t="s">
        <v>77</v>
      </c>
      <c r="AY830" s="196" t="s">
        <v>142</v>
      </c>
    </row>
    <row r="831" spans="2:65" s="102" customFormat="1" ht="15.75" customHeight="1" x14ac:dyDescent="0.3">
      <c r="B831" s="103"/>
      <c r="C831" s="159" t="s">
        <v>1391</v>
      </c>
      <c r="D831" s="159" t="s">
        <v>145</v>
      </c>
      <c r="E831" s="160" t="s">
        <v>1392</v>
      </c>
      <c r="F831" s="161" t="s">
        <v>1393</v>
      </c>
      <c r="G831" s="162" t="s">
        <v>1364</v>
      </c>
      <c r="H831" s="163">
        <v>8</v>
      </c>
      <c r="I831" s="171"/>
      <c r="J831" s="164">
        <f>ROUND($I$831*$H$831,2)</f>
        <v>0</v>
      </c>
      <c r="K831" s="161"/>
      <c r="L831" s="103"/>
      <c r="M831" s="165"/>
      <c r="N831" s="179" t="s">
        <v>42</v>
      </c>
      <c r="O831" s="180">
        <v>0</v>
      </c>
      <c r="P831" s="180">
        <f>$O$831*$H$831</f>
        <v>0</v>
      </c>
      <c r="Q831" s="180">
        <v>0</v>
      </c>
      <c r="R831" s="180">
        <f>$Q$831*$H$831</f>
        <v>0</v>
      </c>
      <c r="S831" s="180">
        <v>0</v>
      </c>
      <c r="T831" s="181">
        <f>$S$831*$H$831</f>
        <v>0</v>
      </c>
      <c r="AR831" s="99" t="s">
        <v>226</v>
      </c>
      <c r="AT831" s="99" t="s">
        <v>145</v>
      </c>
      <c r="AU831" s="99" t="s">
        <v>168</v>
      </c>
      <c r="AY831" s="102" t="s">
        <v>142</v>
      </c>
      <c r="BE831" s="169">
        <f>IF($N$831="základní",$J$831,0)</f>
        <v>0</v>
      </c>
      <c r="BF831" s="169">
        <f>IF($N$831="snížená",$J$831,0)</f>
        <v>0</v>
      </c>
      <c r="BG831" s="169">
        <f>IF($N$831="zákl. přenesená",$J$831,0)</f>
        <v>0</v>
      </c>
      <c r="BH831" s="169">
        <f>IF($N$831="sníž. přenesená",$J$831,0)</f>
        <v>0</v>
      </c>
      <c r="BI831" s="169">
        <f>IF($N$831="nulová",$J$831,0)</f>
        <v>0</v>
      </c>
      <c r="BJ831" s="99" t="s">
        <v>77</v>
      </c>
      <c r="BK831" s="169">
        <f>ROUND($I$831*$H$831,2)</f>
        <v>0</v>
      </c>
      <c r="BL831" s="99" t="s">
        <v>226</v>
      </c>
      <c r="BM831" s="99" t="s">
        <v>1394</v>
      </c>
    </row>
    <row r="832" spans="2:65" s="102" customFormat="1" ht="27" customHeight="1" x14ac:dyDescent="0.3">
      <c r="B832" s="182"/>
      <c r="D832" s="183" t="s">
        <v>156</v>
      </c>
      <c r="E832" s="184"/>
      <c r="F832" s="184" t="s">
        <v>1262</v>
      </c>
      <c r="H832" s="185"/>
      <c r="L832" s="182"/>
      <c r="M832" s="186"/>
      <c r="T832" s="187"/>
      <c r="AT832" s="185" t="s">
        <v>156</v>
      </c>
      <c r="AU832" s="185" t="s">
        <v>168</v>
      </c>
      <c r="AV832" s="185" t="s">
        <v>77</v>
      </c>
      <c r="AW832" s="185" t="s">
        <v>121</v>
      </c>
      <c r="AX832" s="185" t="s">
        <v>71</v>
      </c>
      <c r="AY832" s="185" t="s">
        <v>142</v>
      </c>
    </row>
    <row r="833" spans="2:65" s="102" customFormat="1" ht="27" customHeight="1" x14ac:dyDescent="0.3">
      <c r="B833" s="182"/>
      <c r="D833" s="189" t="s">
        <v>156</v>
      </c>
      <c r="E833" s="185"/>
      <c r="F833" s="184" t="s">
        <v>1263</v>
      </c>
      <c r="H833" s="185"/>
      <c r="L833" s="182"/>
      <c r="M833" s="186"/>
      <c r="T833" s="187"/>
      <c r="AT833" s="185" t="s">
        <v>156</v>
      </c>
      <c r="AU833" s="185" t="s">
        <v>168</v>
      </c>
      <c r="AV833" s="185" t="s">
        <v>77</v>
      </c>
      <c r="AW833" s="185" t="s">
        <v>121</v>
      </c>
      <c r="AX833" s="185" t="s">
        <v>71</v>
      </c>
      <c r="AY833" s="185" t="s">
        <v>142</v>
      </c>
    </row>
    <row r="834" spans="2:65" s="102" customFormat="1" ht="15.75" customHeight="1" x14ac:dyDescent="0.3">
      <c r="B834" s="182"/>
      <c r="D834" s="189" t="s">
        <v>156</v>
      </c>
      <c r="E834" s="185"/>
      <c r="F834" s="184" t="s">
        <v>1366</v>
      </c>
      <c r="H834" s="185"/>
      <c r="L834" s="182"/>
      <c r="M834" s="186"/>
      <c r="T834" s="187"/>
      <c r="AT834" s="185" t="s">
        <v>156</v>
      </c>
      <c r="AU834" s="185" t="s">
        <v>168</v>
      </c>
      <c r="AV834" s="185" t="s">
        <v>77</v>
      </c>
      <c r="AW834" s="185" t="s">
        <v>121</v>
      </c>
      <c r="AX834" s="185" t="s">
        <v>71</v>
      </c>
      <c r="AY834" s="185" t="s">
        <v>142</v>
      </c>
    </row>
    <row r="835" spans="2:65" s="102" customFormat="1" ht="15.75" customHeight="1" x14ac:dyDescent="0.3">
      <c r="B835" s="188"/>
      <c r="D835" s="189" t="s">
        <v>156</v>
      </c>
      <c r="E835" s="190"/>
      <c r="F835" s="191" t="s">
        <v>195</v>
      </c>
      <c r="H835" s="192">
        <v>8</v>
      </c>
      <c r="L835" s="188"/>
      <c r="M835" s="193"/>
      <c r="T835" s="194"/>
      <c r="AT835" s="190" t="s">
        <v>156</v>
      </c>
      <c r="AU835" s="190" t="s">
        <v>168</v>
      </c>
      <c r="AV835" s="190" t="s">
        <v>79</v>
      </c>
      <c r="AW835" s="190" t="s">
        <v>121</v>
      </c>
      <c r="AX835" s="190" t="s">
        <v>71</v>
      </c>
      <c r="AY835" s="190" t="s">
        <v>142</v>
      </c>
    </row>
    <row r="836" spans="2:65" s="102" customFormat="1" ht="15.75" customHeight="1" x14ac:dyDescent="0.3">
      <c r="B836" s="195"/>
      <c r="D836" s="189" t="s">
        <v>156</v>
      </c>
      <c r="E836" s="196"/>
      <c r="F836" s="197" t="s">
        <v>167</v>
      </c>
      <c r="H836" s="198">
        <v>8</v>
      </c>
      <c r="L836" s="195"/>
      <c r="M836" s="199"/>
      <c r="T836" s="200"/>
      <c r="AT836" s="196" t="s">
        <v>156</v>
      </c>
      <c r="AU836" s="196" t="s">
        <v>168</v>
      </c>
      <c r="AV836" s="196" t="s">
        <v>149</v>
      </c>
      <c r="AW836" s="196" t="s">
        <v>121</v>
      </c>
      <c r="AX836" s="196" t="s">
        <v>77</v>
      </c>
      <c r="AY836" s="196" t="s">
        <v>142</v>
      </c>
    </row>
    <row r="837" spans="2:65" s="102" customFormat="1" ht="15.75" customHeight="1" x14ac:dyDescent="0.3">
      <c r="B837" s="103"/>
      <c r="C837" s="159" t="s">
        <v>1395</v>
      </c>
      <c r="D837" s="159" t="s">
        <v>145</v>
      </c>
      <c r="E837" s="160" t="s">
        <v>1396</v>
      </c>
      <c r="F837" s="161" t="s">
        <v>1397</v>
      </c>
      <c r="G837" s="162" t="s">
        <v>1364</v>
      </c>
      <c r="H837" s="163">
        <v>1</v>
      </c>
      <c r="I837" s="171"/>
      <c r="J837" s="164">
        <f>ROUND($I$837*$H$837,2)</f>
        <v>0</v>
      </c>
      <c r="K837" s="161"/>
      <c r="L837" s="103"/>
      <c r="M837" s="165"/>
      <c r="N837" s="179" t="s">
        <v>42</v>
      </c>
      <c r="O837" s="180">
        <v>0</v>
      </c>
      <c r="P837" s="180">
        <f>$O$837*$H$837</f>
        <v>0</v>
      </c>
      <c r="Q837" s="180">
        <v>0</v>
      </c>
      <c r="R837" s="180">
        <f>$Q$837*$H$837</f>
        <v>0</v>
      </c>
      <c r="S837" s="180">
        <v>0</v>
      </c>
      <c r="T837" s="181">
        <f>$S$837*$H$837</f>
        <v>0</v>
      </c>
      <c r="AR837" s="99" t="s">
        <v>226</v>
      </c>
      <c r="AT837" s="99" t="s">
        <v>145</v>
      </c>
      <c r="AU837" s="99" t="s">
        <v>168</v>
      </c>
      <c r="AY837" s="102" t="s">
        <v>142</v>
      </c>
      <c r="BE837" s="169">
        <f>IF($N$837="základní",$J$837,0)</f>
        <v>0</v>
      </c>
      <c r="BF837" s="169">
        <f>IF($N$837="snížená",$J$837,0)</f>
        <v>0</v>
      </c>
      <c r="BG837" s="169">
        <f>IF($N$837="zákl. přenesená",$J$837,0)</f>
        <v>0</v>
      </c>
      <c r="BH837" s="169">
        <f>IF($N$837="sníž. přenesená",$J$837,0)</f>
        <v>0</v>
      </c>
      <c r="BI837" s="169">
        <f>IF($N$837="nulová",$J$837,0)</f>
        <v>0</v>
      </c>
      <c r="BJ837" s="99" t="s">
        <v>77</v>
      </c>
      <c r="BK837" s="169">
        <f>ROUND($I$837*$H$837,2)</f>
        <v>0</v>
      </c>
      <c r="BL837" s="99" t="s">
        <v>226</v>
      </c>
      <c r="BM837" s="99" t="s">
        <v>1398</v>
      </c>
    </row>
    <row r="838" spans="2:65" s="102" customFormat="1" ht="27" customHeight="1" x14ac:dyDescent="0.3">
      <c r="B838" s="182"/>
      <c r="D838" s="183" t="s">
        <v>156</v>
      </c>
      <c r="E838" s="184"/>
      <c r="F838" s="184" t="s">
        <v>1262</v>
      </c>
      <c r="H838" s="185"/>
      <c r="L838" s="182"/>
      <c r="M838" s="186"/>
      <c r="T838" s="187"/>
      <c r="AT838" s="185" t="s">
        <v>156</v>
      </c>
      <c r="AU838" s="185" t="s">
        <v>168</v>
      </c>
      <c r="AV838" s="185" t="s">
        <v>77</v>
      </c>
      <c r="AW838" s="185" t="s">
        <v>121</v>
      </c>
      <c r="AX838" s="185" t="s">
        <v>71</v>
      </c>
      <c r="AY838" s="185" t="s">
        <v>142</v>
      </c>
    </row>
    <row r="839" spans="2:65" s="102" customFormat="1" ht="27" customHeight="1" x14ac:dyDescent="0.3">
      <c r="B839" s="182"/>
      <c r="D839" s="189" t="s">
        <v>156</v>
      </c>
      <c r="E839" s="185"/>
      <c r="F839" s="184" t="s">
        <v>1263</v>
      </c>
      <c r="H839" s="185"/>
      <c r="L839" s="182"/>
      <c r="M839" s="186"/>
      <c r="T839" s="187"/>
      <c r="AT839" s="185" t="s">
        <v>156</v>
      </c>
      <c r="AU839" s="185" t="s">
        <v>168</v>
      </c>
      <c r="AV839" s="185" t="s">
        <v>77</v>
      </c>
      <c r="AW839" s="185" t="s">
        <v>121</v>
      </c>
      <c r="AX839" s="185" t="s">
        <v>71</v>
      </c>
      <c r="AY839" s="185" t="s">
        <v>142</v>
      </c>
    </row>
    <row r="840" spans="2:65" s="102" customFormat="1" ht="15.75" customHeight="1" x14ac:dyDescent="0.3">
      <c r="B840" s="182"/>
      <c r="D840" s="189" t="s">
        <v>156</v>
      </c>
      <c r="E840" s="185"/>
      <c r="F840" s="184" t="s">
        <v>1366</v>
      </c>
      <c r="H840" s="185"/>
      <c r="L840" s="182"/>
      <c r="M840" s="186"/>
      <c r="T840" s="187"/>
      <c r="AT840" s="185" t="s">
        <v>156</v>
      </c>
      <c r="AU840" s="185" t="s">
        <v>168</v>
      </c>
      <c r="AV840" s="185" t="s">
        <v>77</v>
      </c>
      <c r="AW840" s="185" t="s">
        <v>121</v>
      </c>
      <c r="AX840" s="185" t="s">
        <v>71</v>
      </c>
      <c r="AY840" s="185" t="s">
        <v>142</v>
      </c>
    </row>
    <row r="841" spans="2:65" s="102" customFormat="1" ht="15.75" customHeight="1" x14ac:dyDescent="0.3">
      <c r="B841" s="188"/>
      <c r="D841" s="189" t="s">
        <v>156</v>
      </c>
      <c r="E841" s="190"/>
      <c r="F841" s="191" t="s">
        <v>77</v>
      </c>
      <c r="H841" s="192">
        <v>1</v>
      </c>
      <c r="L841" s="188"/>
      <c r="M841" s="193"/>
      <c r="T841" s="194"/>
      <c r="AT841" s="190" t="s">
        <v>156</v>
      </c>
      <c r="AU841" s="190" t="s">
        <v>168</v>
      </c>
      <c r="AV841" s="190" t="s">
        <v>79</v>
      </c>
      <c r="AW841" s="190" t="s">
        <v>121</v>
      </c>
      <c r="AX841" s="190" t="s">
        <v>71</v>
      </c>
      <c r="AY841" s="190" t="s">
        <v>142</v>
      </c>
    </row>
    <row r="842" spans="2:65" s="102" customFormat="1" ht="15.75" customHeight="1" x14ac:dyDescent="0.3">
      <c r="B842" s="195"/>
      <c r="D842" s="189" t="s">
        <v>156</v>
      </c>
      <c r="E842" s="196"/>
      <c r="F842" s="197" t="s">
        <v>167</v>
      </c>
      <c r="H842" s="198">
        <v>1</v>
      </c>
      <c r="L842" s="195"/>
      <c r="M842" s="199"/>
      <c r="T842" s="200"/>
      <c r="AT842" s="196" t="s">
        <v>156</v>
      </c>
      <c r="AU842" s="196" t="s">
        <v>168</v>
      </c>
      <c r="AV842" s="196" t="s">
        <v>149</v>
      </c>
      <c r="AW842" s="196" t="s">
        <v>121</v>
      </c>
      <c r="AX842" s="196" t="s">
        <v>77</v>
      </c>
      <c r="AY842" s="196" t="s">
        <v>142</v>
      </c>
    </row>
    <row r="843" spans="2:65" s="102" customFormat="1" ht="15.75" customHeight="1" x14ac:dyDescent="0.3">
      <c r="B843" s="103"/>
      <c r="C843" s="159" t="s">
        <v>1399</v>
      </c>
      <c r="D843" s="159" t="s">
        <v>145</v>
      </c>
      <c r="E843" s="160" t="s">
        <v>1400</v>
      </c>
      <c r="F843" s="161" t="s">
        <v>1401</v>
      </c>
      <c r="G843" s="162" t="s">
        <v>1364</v>
      </c>
      <c r="H843" s="163">
        <v>1</v>
      </c>
      <c r="I843" s="171"/>
      <c r="J843" s="164">
        <f>ROUND($I$843*$H$843,2)</f>
        <v>0</v>
      </c>
      <c r="K843" s="161"/>
      <c r="L843" s="103"/>
      <c r="M843" s="165"/>
      <c r="N843" s="179" t="s">
        <v>42</v>
      </c>
      <c r="O843" s="180">
        <v>0</v>
      </c>
      <c r="P843" s="180">
        <f>$O$843*$H$843</f>
        <v>0</v>
      </c>
      <c r="Q843" s="180">
        <v>0</v>
      </c>
      <c r="R843" s="180">
        <f>$Q$843*$H$843</f>
        <v>0</v>
      </c>
      <c r="S843" s="180">
        <v>0</v>
      </c>
      <c r="T843" s="181">
        <f>$S$843*$H$843</f>
        <v>0</v>
      </c>
      <c r="AR843" s="99" t="s">
        <v>226</v>
      </c>
      <c r="AT843" s="99" t="s">
        <v>145</v>
      </c>
      <c r="AU843" s="99" t="s">
        <v>168</v>
      </c>
      <c r="AY843" s="102" t="s">
        <v>142</v>
      </c>
      <c r="BE843" s="169">
        <f>IF($N$843="základní",$J$843,0)</f>
        <v>0</v>
      </c>
      <c r="BF843" s="169">
        <f>IF($N$843="snížená",$J$843,0)</f>
        <v>0</v>
      </c>
      <c r="BG843" s="169">
        <f>IF($N$843="zákl. přenesená",$J$843,0)</f>
        <v>0</v>
      </c>
      <c r="BH843" s="169">
        <f>IF($N$843="sníž. přenesená",$J$843,0)</f>
        <v>0</v>
      </c>
      <c r="BI843" s="169">
        <f>IF($N$843="nulová",$J$843,0)</f>
        <v>0</v>
      </c>
      <c r="BJ843" s="99" t="s">
        <v>77</v>
      </c>
      <c r="BK843" s="169">
        <f>ROUND($I$843*$H$843,2)</f>
        <v>0</v>
      </c>
      <c r="BL843" s="99" t="s">
        <v>226</v>
      </c>
      <c r="BM843" s="99" t="s">
        <v>1402</v>
      </c>
    </row>
    <row r="844" spans="2:65" s="102" customFormat="1" ht="27" customHeight="1" x14ac:dyDescent="0.3">
      <c r="B844" s="182"/>
      <c r="D844" s="183" t="s">
        <v>156</v>
      </c>
      <c r="E844" s="184"/>
      <c r="F844" s="184" t="s">
        <v>1262</v>
      </c>
      <c r="H844" s="185"/>
      <c r="L844" s="182"/>
      <c r="M844" s="186"/>
      <c r="T844" s="187"/>
      <c r="AT844" s="185" t="s">
        <v>156</v>
      </c>
      <c r="AU844" s="185" t="s">
        <v>168</v>
      </c>
      <c r="AV844" s="185" t="s">
        <v>77</v>
      </c>
      <c r="AW844" s="185" t="s">
        <v>121</v>
      </c>
      <c r="AX844" s="185" t="s">
        <v>71</v>
      </c>
      <c r="AY844" s="185" t="s">
        <v>142</v>
      </c>
    </row>
    <row r="845" spans="2:65" s="102" customFormat="1" ht="27" customHeight="1" x14ac:dyDescent="0.3">
      <c r="B845" s="182"/>
      <c r="D845" s="189" t="s">
        <v>156</v>
      </c>
      <c r="E845" s="185"/>
      <c r="F845" s="184" t="s">
        <v>1263</v>
      </c>
      <c r="H845" s="185"/>
      <c r="L845" s="182"/>
      <c r="M845" s="186"/>
      <c r="T845" s="187"/>
      <c r="AT845" s="185" t="s">
        <v>156</v>
      </c>
      <c r="AU845" s="185" t="s">
        <v>168</v>
      </c>
      <c r="AV845" s="185" t="s">
        <v>77</v>
      </c>
      <c r="AW845" s="185" t="s">
        <v>121</v>
      </c>
      <c r="AX845" s="185" t="s">
        <v>71</v>
      </c>
      <c r="AY845" s="185" t="s">
        <v>142</v>
      </c>
    </row>
    <row r="846" spans="2:65" s="102" customFormat="1" ht="15.75" customHeight="1" x14ac:dyDescent="0.3">
      <c r="B846" s="182"/>
      <c r="D846" s="189" t="s">
        <v>156</v>
      </c>
      <c r="E846" s="185"/>
      <c r="F846" s="184" t="s">
        <v>1366</v>
      </c>
      <c r="H846" s="185"/>
      <c r="L846" s="182"/>
      <c r="M846" s="186"/>
      <c r="T846" s="187"/>
      <c r="AT846" s="185" t="s">
        <v>156</v>
      </c>
      <c r="AU846" s="185" t="s">
        <v>168</v>
      </c>
      <c r="AV846" s="185" t="s">
        <v>77</v>
      </c>
      <c r="AW846" s="185" t="s">
        <v>121</v>
      </c>
      <c r="AX846" s="185" t="s">
        <v>71</v>
      </c>
      <c r="AY846" s="185" t="s">
        <v>142</v>
      </c>
    </row>
    <row r="847" spans="2:65" s="102" customFormat="1" ht="15.75" customHeight="1" x14ac:dyDescent="0.3">
      <c r="B847" s="188"/>
      <c r="D847" s="189" t="s">
        <v>156</v>
      </c>
      <c r="E847" s="190"/>
      <c r="F847" s="191" t="s">
        <v>77</v>
      </c>
      <c r="H847" s="192">
        <v>1</v>
      </c>
      <c r="L847" s="188"/>
      <c r="M847" s="193"/>
      <c r="T847" s="194"/>
      <c r="AT847" s="190" t="s">
        <v>156</v>
      </c>
      <c r="AU847" s="190" t="s">
        <v>168</v>
      </c>
      <c r="AV847" s="190" t="s">
        <v>79</v>
      </c>
      <c r="AW847" s="190" t="s">
        <v>121</v>
      </c>
      <c r="AX847" s="190" t="s">
        <v>71</v>
      </c>
      <c r="AY847" s="190" t="s">
        <v>142</v>
      </c>
    </row>
    <row r="848" spans="2:65" s="102" customFormat="1" ht="15.75" customHeight="1" x14ac:dyDescent="0.3">
      <c r="B848" s="195"/>
      <c r="D848" s="189" t="s">
        <v>156</v>
      </c>
      <c r="E848" s="196"/>
      <c r="F848" s="197" t="s">
        <v>167</v>
      </c>
      <c r="H848" s="198">
        <v>1</v>
      </c>
      <c r="L848" s="195"/>
      <c r="M848" s="199"/>
      <c r="T848" s="200"/>
      <c r="AT848" s="196" t="s">
        <v>156</v>
      </c>
      <c r="AU848" s="196" t="s">
        <v>168</v>
      </c>
      <c r="AV848" s="196" t="s">
        <v>149</v>
      </c>
      <c r="AW848" s="196" t="s">
        <v>121</v>
      </c>
      <c r="AX848" s="196" t="s">
        <v>77</v>
      </c>
      <c r="AY848" s="196" t="s">
        <v>142</v>
      </c>
    </row>
    <row r="849" spans="2:65" s="102" customFormat="1" ht="15.75" customHeight="1" x14ac:dyDescent="0.3">
      <c r="B849" s="103"/>
      <c r="C849" s="159" t="s">
        <v>1403</v>
      </c>
      <c r="D849" s="159" t="s">
        <v>145</v>
      </c>
      <c r="E849" s="160" t="s">
        <v>1404</v>
      </c>
      <c r="F849" s="161" t="s">
        <v>1405</v>
      </c>
      <c r="G849" s="162" t="s">
        <v>1364</v>
      </c>
      <c r="H849" s="163">
        <v>1</v>
      </c>
      <c r="I849" s="171"/>
      <c r="J849" s="164">
        <f>ROUND($I$849*$H$849,2)</f>
        <v>0</v>
      </c>
      <c r="K849" s="161"/>
      <c r="L849" s="103"/>
      <c r="M849" s="165"/>
      <c r="N849" s="179" t="s">
        <v>42</v>
      </c>
      <c r="O849" s="180">
        <v>0</v>
      </c>
      <c r="P849" s="180">
        <f>$O$849*$H$849</f>
        <v>0</v>
      </c>
      <c r="Q849" s="180">
        <v>0</v>
      </c>
      <c r="R849" s="180">
        <f>$Q$849*$H$849</f>
        <v>0</v>
      </c>
      <c r="S849" s="180">
        <v>0</v>
      </c>
      <c r="T849" s="181">
        <f>$S$849*$H$849</f>
        <v>0</v>
      </c>
      <c r="AR849" s="99" t="s">
        <v>226</v>
      </c>
      <c r="AT849" s="99" t="s">
        <v>145</v>
      </c>
      <c r="AU849" s="99" t="s">
        <v>168</v>
      </c>
      <c r="AY849" s="102" t="s">
        <v>142</v>
      </c>
      <c r="BE849" s="169">
        <f>IF($N$849="základní",$J$849,0)</f>
        <v>0</v>
      </c>
      <c r="BF849" s="169">
        <f>IF($N$849="snížená",$J$849,0)</f>
        <v>0</v>
      </c>
      <c r="BG849" s="169">
        <f>IF($N$849="zákl. přenesená",$J$849,0)</f>
        <v>0</v>
      </c>
      <c r="BH849" s="169">
        <f>IF($N$849="sníž. přenesená",$J$849,0)</f>
        <v>0</v>
      </c>
      <c r="BI849" s="169">
        <f>IF($N$849="nulová",$J$849,0)</f>
        <v>0</v>
      </c>
      <c r="BJ849" s="99" t="s">
        <v>77</v>
      </c>
      <c r="BK849" s="169">
        <f>ROUND($I$849*$H$849,2)</f>
        <v>0</v>
      </c>
      <c r="BL849" s="99" t="s">
        <v>226</v>
      </c>
      <c r="BM849" s="99" t="s">
        <v>1406</v>
      </c>
    </row>
    <row r="850" spans="2:65" s="102" customFormat="1" ht="27" customHeight="1" x14ac:dyDescent="0.3">
      <c r="B850" s="182"/>
      <c r="D850" s="183" t="s">
        <v>156</v>
      </c>
      <c r="E850" s="184"/>
      <c r="F850" s="184" t="s">
        <v>1262</v>
      </c>
      <c r="H850" s="185"/>
      <c r="L850" s="182"/>
      <c r="M850" s="186"/>
      <c r="T850" s="187"/>
      <c r="AT850" s="185" t="s">
        <v>156</v>
      </c>
      <c r="AU850" s="185" t="s">
        <v>168</v>
      </c>
      <c r="AV850" s="185" t="s">
        <v>77</v>
      </c>
      <c r="AW850" s="185" t="s">
        <v>121</v>
      </c>
      <c r="AX850" s="185" t="s">
        <v>71</v>
      </c>
      <c r="AY850" s="185" t="s">
        <v>142</v>
      </c>
    </row>
    <row r="851" spans="2:65" s="102" customFormat="1" ht="27" customHeight="1" x14ac:dyDescent="0.3">
      <c r="B851" s="182"/>
      <c r="D851" s="189" t="s">
        <v>156</v>
      </c>
      <c r="E851" s="185"/>
      <c r="F851" s="184" t="s">
        <v>1263</v>
      </c>
      <c r="H851" s="185"/>
      <c r="L851" s="182"/>
      <c r="M851" s="186"/>
      <c r="T851" s="187"/>
      <c r="AT851" s="185" t="s">
        <v>156</v>
      </c>
      <c r="AU851" s="185" t="s">
        <v>168</v>
      </c>
      <c r="AV851" s="185" t="s">
        <v>77</v>
      </c>
      <c r="AW851" s="185" t="s">
        <v>121</v>
      </c>
      <c r="AX851" s="185" t="s">
        <v>71</v>
      </c>
      <c r="AY851" s="185" t="s">
        <v>142</v>
      </c>
    </row>
    <row r="852" spans="2:65" s="102" customFormat="1" ht="15.75" customHeight="1" x14ac:dyDescent="0.3">
      <c r="B852" s="182"/>
      <c r="D852" s="189" t="s">
        <v>156</v>
      </c>
      <c r="E852" s="185"/>
      <c r="F852" s="184" t="s">
        <v>1366</v>
      </c>
      <c r="H852" s="185"/>
      <c r="L852" s="182"/>
      <c r="M852" s="186"/>
      <c r="T852" s="187"/>
      <c r="AT852" s="185" t="s">
        <v>156</v>
      </c>
      <c r="AU852" s="185" t="s">
        <v>168</v>
      </c>
      <c r="AV852" s="185" t="s">
        <v>77</v>
      </c>
      <c r="AW852" s="185" t="s">
        <v>121</v>
      </c>
      <c r="AX852" s="185" t="s">
        <v>71</v>
      </c>
      <c r="AY852" s="185" t="s">
        <v>142</v>
      </c>
    </row>
    <row r="853" spans="2:65" s="102" customFormat="1" ht="15.75" customHeight="1" x14ac:dyDescent="0.3">
      <c r="B853" s="188"/>
      <c r="D853" s="189" t="s">
        <v>156</v>
      </c>
      <c r="E853" s="190"/>
      <c r="F853" s="191" t="s">
        <v>77</v>
      </c>
      <c r="H853" s="192">
        <v>1</v>
      </c>
      <c r="L853" s="188"/>
      <c r="M853" s="193"/>
      <c r="T853" s="194"/>
      <c r="AT853" s="190" t="s">
        <v>156</v>
      </c>
      <c r="AU853" s="190" t="s">
        <v>168</v>
      </c>
      <c r="AV853" s="190" t="s">
        <v>79</v>
      </c>
      <c r="AW853" s="190" t="s">
        <v>121</v>
      </c>
      <c r="AX853" s="190" t="s">
        <v>71</v>
      </c>
      <c r="AY853" s="190" t="s">
        <v>142</v>
      </c>
    </row>
    <row r="854" spans="2:65" s="102" customFormat="1" ht="15.75" customHeight="1" x14ac:dyDescent="0.3">
      <c r="B854" s="195"/>
      <c r="D854" s="189" t="s">
        <v>156</v>
      </c>
      <c r="E854" s="196"/>
      <c r="F854" s="197" t="s">
        <v>167</v>
      </c>
      <c r="H854" s="198">
        <v>1</v>
      </c>
      <c r="L854" s="195"/>
      <c r="M854" s="199"/>
      <c r="T854" s="200"/>
      <c r="AT854" s="196" t="s">
        <v>156</v>
      </c>
      <c r="AU854" s="196" t="s">
        <v>168</v>
      </c>
      <c r="AV854" s="196" t="s">
        <v>149</v>
      </c>
      <c r="AW854" s="196" t="s">
        <v>121</v>
      </c>
      <c r="AX854" s="196" t="s">
        <v>77</v>
      </c>
      <c r="AY854" s="196" t="s">
        <v>142</v>
      </c>
    </row>
    <row r="855" spans="2:65" s="102" customFormat="1" ht="15.75" customHeight="1" x14ac:dyDescent="0.3">
      <c r="B855" s="103"/>
      <c r="C855" s="159" t="s">
        <v>1407</v>
      </c>
      <c r="D855" s="159" t="s">
        <v>145</v>
      </c>
      <c r="E855" s="160" t="s">
        <v>1408</v>
      </c>
      <c r="F855" s="161" t="s">
        <v>1409</v>
      </c>
      <c r="G855" s="162" t="s">
        <v>1364</v>
      </c>
      <c r="H855" s="163">
        <v>23</v>
      </c>
      <c r="I855" s="171"/>
      <c r="J855" s="164">
        <f>ROUND($I$855*$H$855,2)</f>
        <v>0</v>
      </c>
      <c r="K855" s="161"/>
      <c r="L855" s="103"/>
      <c r="M855" s="165"/>
      <c r="N855" s="179" t="s">
        <v>42</v>
      </c>
      <c r="O855" s="180">
        <v>0</v>
      </c>
      <c r="P855" s="180">
        <f>$O$855*$H$855</f>
        <v>0</v>
      </c>
      <c r="Q855" s="180">
        <v>0</v>
      </c>
      <c r="R855" s="180">
        <f>$Q$855*$H$855</f>
        <v>0</v>
      </c>
      <c r="S855" s="180">
        <v>0</v>
      </c>
      <c r="T855" s="181">
        <f>$S$855*$H$855</f>
        <v>0</v>
      </c>
      <c r="AR855" s="99" t="s">
        <v>226</v>
      </c>
      <c r="AT855" s="99" t="s">
        <v>145</v>
      </c>
      <c r="AU855" s="99" t="s">
        <v>168</v>
      </c>
      <c r="AY855" s="102" t="s">
        <v>142</v>
      </c>
      <c r="BE855" s="169">
        <f>IF($N$855="základní",$J$855,0)</f>
        <v>0</v>
      </c>
      <c r="BF855" s="169">
        <f>IF($N$855="snížená",$J$855,0)</f>
        <v>0</v>
      </c>
      <c r="BG855" s="169">
        <f>IF($N$855="zákl. přenesená",$J$855,0)</f>
        <v>0</v>
      </c>
      <c r="BH855" s="169">
        <f>IF($N$855="sníž. přenesená",$J$855,0)</f>
        <v>0</v>
      </c>
      <c r="BI855" s="169">
        <f>IF($N$855="nulová",$J$855,0)</f>
        <v>0</v>
      </c>
      <c r="BJ855" s="99" t="s">
        <v>77</v>
      </c>
      <c r="BK855" s="169">
        <f>ROUND($I$855*$H$855,2)</f>
        <v>0</v>
      </c>
      <c r="BL855" s="99" t="s">
        <v>226</v>
      </c>
      <c r="BM855" s="99" t="s">
        <v>1410</v>
      </c>
    </row>
    <row r="856" spans="2:65" s="102" customFormat="1" ht="27" customHeight="1" x14ac:dyDescent="0.3">
      <c r="B856" s="182"/>
      <c r="D856" s="183" t="s">
        <v>156</v>
      </c>
      <c r="E856" s="184"/>
      <c r="F856" s="184" t="s">
        <v>1262</v>
      </c>
      <c r="H856" s="185"/>
      <c r="L856" s="182"/>
      <c r="M856" s="186"/>
      <c r="T856" s="187"/>
      <c r="AT856" s="185" t="s">
        <v>156</v>
      </c>
      <c r="AU856" s="185" t="s">
        <v>168</v>
      </c>
      <c r="AV856" s="185" t="s">
        <v>77</v>
      </c>
      <c r="AW856" s="185" t="s">
        <v>121</v>
      </c>
      <c r="AX856" s="185" t="s">
        <v>71</v>
      </c>
      <c r="AY856" s="185" t="s">
        <v>142</v>
      </c>
    </row>
    <row r="857" spans="2:65" s="102" customFormat="1" ht="27" customHeight="1" x14ac:dyDescent="0.3">
      <c r="B857" s="182"/>
      <c r="D857" s="189" t="s">
        <v>156</v>
      </c>
      <c r="E857" s="185"/>
      <c r="F857" s="184" t="s">
        <v>1263</v>
      </c>
      <c r="H857" s="185"/>
      <c r="L857" s="182"/>
      <c r="M857" s="186"/>
      <c r="T857" s="187"/>
      <c r="AT857" s="185" t="s">
        <v>156</v>
      </c>
      <c r="AU857" s="185" t="s">
        <v>168</v>
      </c>
      <c r="AV857" s="185" t="s">
        <v>77</v>
      </c>
      <c r="AW857" s="185" t="s">
        <v>121</v>
      </c>
      <c r="AX857" s="185" t="s">
        <v>71</v>
      </c>
      <c r="AY857" s="185" t="s">
        <v>142</v>
      </c>
    </row>
    <row r="858" spans="2:65" s="102" customFormat="1" ht="15.75" customHeight="1" x14ac:dyDescent="0.3">
      <c r="B858" s="182"/>
      <c r="D858" s="189" t="s">
        <v>156</v>
      </c>
      <c r="E858" s="185"/>
      <c r="F858" s="184" t="s">
        <v>1366</v>
      </c>
      <c r="H858" s="185"/>
      <c r="L858" s="182"/>
      <c r="M858" s="186"/>
      <c r="T858" s="187"/>
      <c r="AT858" s="185" t="s">
        <v>156</v>
      </c>
      <c r="AU858" s="185" t="s">
        <v>168</v>
      </c>
      <c r="AV858" s="185" t="s">
        <v>77</v>
      </c>
      <c r="AW858" s="185" t="s">
        <v>121</v>
      </c>
      <c r="AX858" s="185" t="s">
        <v>71</v>
      </c>
      <c r="AY858" s="185" t="s">
        <v>142</v>
      </c>
    </row>
    <row r="859" spans="2:65" s="102" customFormat="1" ht="15.75" customHeight="1" x14ac:dyDescent="0.3">
      <c r="B859" s="188"/>
      <c r="D859" s="189" t="s">
        <v>156</v>
      </c>
      <c r="E859" s="190"/>
      <c r="F859" s="191" t="s">
        <v>175</v>
      </c>
      <c r="H859" s="192">
        <v>23</v>
      </c>
      <c r="L859" s="188"/>
      <c r="M859" s="193"/>
      <c r="T859" s="194"/>
      <c r="AT859" s="190" t="s">
        <v>156</v>
      </c>
      <c r="AU859" s="190" t="s">
        <v>168</v>
      </c>
      <c r="AV859" s="190" t="s">
        <v>79</v>
      </c>
      <c r="AW859" s="190" t="s">
        <v>121</v>
      </c>
      <c r="AX859" s="190" t="s">
        <v>71</v>
      </c>
      <c r="AY859" s="190" t="s">
        <v>142</v>
      </c>
    </row>
    <row r="860" spans="2:65" s="102" customFormat="1" ht="15.75" customHeight="1" x14ac:dyDescent="0.3">
      <c r="B860" s="195"/>
      <c r="D860" s="189" t="s">
        <v>156</v>
      </c>
      <c r="E860" s="196"/>
      <c r="F860" s="197" t="s">
        <v>167</v>
      </c>
      <c r="H860" s="198">
        <v>23</v>
      </c>
      <c r="L860" s="195"/>
      <c r="M860" s="199"/>
      <c r="T860" s="200"/>
      <c r="AT860" s="196" t="s">
        <v>156</v>
      </c>
      <c r="AU860" s="196" t="s">
        <v>168</v>
      </c>
      <c r="AV860" s="196" t="s">
        <v>149</v>
      </c>
      <c r="AW860" s="196" t="s">
        <v>121</v>
      </c>
      <c r="AX860" s="196" t="s">
        <v>77</v>
      </c>
      <c r="AY860" s="196" t="s">
        <v>142</v>
      </c>
    </row>
    <row r="861" spans="2:65" s="102" customFormat="1" ht="15.75" customHeight="1" x14ac:dyDescent="0.3">
      <c r="B861" s="103"/>
      <c r="C861" s="159" t="s">
        <v>1411</v>
      </c>
      <c r="D861" s="159" t="s">
        <v>145</v>
      </c>
      <c r="E861" s="160" t="s">
        <v>1412</v>
      </c>
      <c r="F861" s="161" t="s">
        <v>1413</v>
      </c>
      <c r="G861" s="162" t="s">
        <v>1364</v>
      </c>
      <c r="H861" s="163">
        <v>8</v>
      </c>
      <c r="I861" s="171"/>
      <c r="J861" s="164">
        <f>ROUND($I$861*$H$861,2)</f>
        <v>0</v>
      </c>
      <c r="K861" s="161"/>
      <c r="L861" s="103"/>
      <c r="M861" s="165"/>
      <c r="N861" s="179" t="s">
        <v>42</v>
      </c>
      <c r="O861" s="180">
        <v>0</v>
      </c>
      <c r="P861" s="180">
        <f>$O$861*$H$861</f>
        <v>0</v>
      </c>
      <c r="Q861" s="180">
        <v>0</v>
      </c>
      <c r="R861" s="180">
        <f>$Q$861*$H$861</f>
        <v>0</v>
      </c>
      <c r="S861" s="180">
        <v>0</v>
      </c>
      <c r="T861" s="181">
        <f>$S$861*$H$861</f>
        <v>0</v>
      </c>
      <c r="AR861" s="99" t="s">
        <v>226</v>
      </c>
      <c r="AT861" s="99" t="s">
        <v>145</v>
      </c>
      <c r="AU861" s="99" t="s">
        <v>168</v>
      </c>
      <c r="AY861" s="102" t="s">
        <v>142</v>
      </c>
      <c r="BE861" s="169">
        <f>IF($N$861="základní",$J$861,0)</f>
        <v>0</v>
      </c>
      <c r="BF861" s="169">
        <f>IF($N$861="snížená",$J$861,0)</f>
        <v>0</v>
      </c>
      <c r="BG861" s="169">
        <f>IF($N$861="zákl. přenesená",$J$861,0)</f>
        <v>0</v>
      </c>
      <c r="BH861" s="169">
        <f>IF($N$861="sníž. přenesená",$J$861,0)</f>
        <v>0</v>
      </c>
      <c r="BI861" s="169">
        <f>IF($N$861="nulová",$J$861,0)</f>
        <v>0</v>
      </c>
      <c r="BJ861" s="99" t="s">
        <v>77</v>
      </c>
      <c r="BK861" s="169">
        <f>ROUND($I$861*$H$861,2)</f>
        <v>0</v>
      </c>
      <c r="BL861" s="99" t="s">
        <v>226</v>
      </c>
      <c r="BM861" s="99" t="s">
        <v>1414</v>
      </c>
    </row>
    <row r="862" spans="2:65" s="102" customFormat="1" ht="27" customHeight="1" x14ac:dyDescent="0.3">
      <c r="B862" s="182"/>
      <c r="D862" s="183" t="s">
        <v>156</v>
      </c>
      <c r="E862" s="184"/>
      <c r="F862" s="184" t="s">
        <v>1262</v>
      </c>
      <c r="H862" s="185"/>
      <c r="L862" s="182"/>
      <c r="M862" s="186"/>
      <c r="T862" s="187"/>
      <c r="AT862" s="185" t="s">
        <v>156</v>
      </c>
      <c r="AU862" s="185" t="s">
        <v>168</v>
      </c>
      <c r="AV862" s="185" t="s">
        <v>77</v>
      </c>
      <c r="AW862" s="185" t="s">
        <v>121</v>
      </c>
      <c r="AX862" s="185" t="s">
        <v>71</v>
      </c>
      <c r="AY862" s="185" t="s">
        <v>142</v>
      </c>
    </row>
    <row r="863" spans="2:65" s="102" customFormat="1" ht="27" customHeight="1" x14ac:dyDescent="0.3">
      <c r="B863" s="182"/>
      <c r="D863" s="189" t="s">
        <v>156</v>
      </c>
      <c r="E863" s="185"/>
      <c r="F863" s="184" t="s">
        <v>1263</v>
      </c>
      <c r="H863" s="185"/>
      <c r="L863" s="182"/>
      <c r="M863" s="186"/>
      <c r="T863" s="187"/>
      <c r="AT863" s="185" t="s">
        <v>156</v>
      </c>
      <c r="AU863" s="185" t="s">
        <v>168</v>
      </c>
      <c r="AV863" s="185" t="s">
        <v>77</v>
      </c>
      <c r="AW863" s="185" t="s">
        <v>121</v>
      </c>
      <c r="AX863" s="185" t="s">
        <v>71</v>
      </c>
      <c r="AY863" s="185" t="s">
        <v>142</v>
      </c>
    </row>
    <row r="864" spans="2:65" s="102" customFormat="1" ht="15.75" customHeight="1" x14ac:dyDescent="0.3">
      <c r="B864" s="182"/>
      <c r="D864" s="189" t="s">
        <v>156</v>
      </c>
      <c r="E864" s="185"/>
      <c r="F864" s="184" t="s">
        <v>1366</v>
      </c>
      <c r="H864" s="185"/>
      <c r="L864" s="182"/>
      <c r="M864" s="186"/>
      <c r="T864" s="187"/>
      <c r="AT864" s="185" t="s">
        <v>156</v>
      </c>
      <c r="AU864" s="185" t="s">
        <v>168</v>
      </c>
      <c r="AV864" s="185" t="s">
        <v>77</v>
      </c>
      <c r="AW864" s="185" t="s">
        <v>121</v>
      </c>
      <c r="AX864" s="185" t="s">
        <v>71</v>
      </c>
      <c r="AY864" s="185" t="s">
        <v>142</v>
      </c>
    </row>
    <row r="865" spans="2:65" s="102" customFormat="1" ht="15.75" customHeight="1" x14ac:dyDescent="0.3">
      <c r="B865" s="188"/>
      <c r="D865" s="189" t="s">
        <v>156</v>
      </c>
      <c r="E865" s="190"/>
      <c r="F865" s="191" t="s">
        <v>195</v>
      </c>
      <c r="H865" s="192">
        <v>8</v>
      </c>
      <c r="L865" s="188"/>
      <c r="M865" s="193"/>
      <c r="T865" s="194"/>
      <c r="AT865" s="190" t="s">
        <v>156</v>
      </c>
      <c r="AU865" s="190" t="s">
        <v>168</v>
      </c>
      <c r="AV865" s="190" t="s">
        <v>79</v>
      </c>
      <c r="AW865" s="190" t="s">
        <v>121</v>
      </c>
      <c r="AX865" s="190" t="s">
        <v>71</v>
      </c>
      <c r="AY865" s="190" t="s">
        <v>142</v>
      </c>
    </row>
    <row r="866" spans="2:65" s="102" customFormat="1" ht="15.75" customHeight="1" x14ac:dyDescent="0.3">
      <c r="B866" s="195"/>
      <c r="D866" s="189" t="s">
        <v>156</v>
      </c>
      <c r="E866" s="196"/>
      <c r="F866" s="197" t="s">
        <v>167</v>
      </c>
      <c r="H866" s="198">
        <v>8</v>
      </c>
      <c r="L866" s="195"/>
      <c r="M866" s="199"/>
      <c r="T866" s="200"/>
      <c r="AT866" s="196" t="s">
        <v>156</v>
      </c>
      <c r="AU866" s="196" t="s">
        <v>168</v>
      </c>
      <c r="AV866" s="196" t="s">
        <v>149</v>
      </c>
      <c r="AW866" s="196" t="s">
        <v>121</v>
      </c>
      <c r="AX866" s="196" t="s">
        <v>77</v>
      </c>
      <c r="AY866" s="196" t="s">
        <v>142</v>
      </c>
    </row>
    <row r="867" spans="2:65" s="102" customFormat="1" ht="15.75" customHeight="1" x14ac:dyDescent="0.3">
      <c r="B867" s="103"/>
      <c r="C867" s="159" t="s">
        <v>1415</v>
      </c>
      <c r="D867" s="159" t="s">
        <v>145</v>
      </c>
      <c r="E867" s="160" t="s">
        <v>1416</v>
      </c>
      <c r="F867" s="161" t="s">
        <v>1417</v>
      </c>
      <c r="G867" s="162" t="s">
        <v>1364</v>
      </c>
      <c r="H867" s="163">
        <v>7</v>
      </c>
      <c r="I867" s="171"/>
      <c r="J867" s="164">
        <f>ROUND($I$867*$H$867,2)</f>
        <v>0</v>
      </c>
      <c r="K867" s="161"/>
      <c r="L867" s="103"/>
      <c r="M867" s="165"/>
      <c r="N867" s="179" t="s">
        <v>42</v>
      </c>
      <c r="O867" s="180">
        <v>0</v>
      </c>
      <c r="P867" s="180">
        <f>$O$867*$H$867</f>
        <v>0</v>
      </c>
      <c r="Q867" s="180">
        <v>0</v>
      </c>
      <c r="R867" s="180">
        <f>$Q$867*$H$867</f>
        <v>0</v>
      </c>
      <c r="S867" s="180">
        <v>0</v>
      </c>
      <c r="T867" s="181">
        <f>$S$867*$H$867</f>
        <v>0</v>
      </c>
      <c r="AR867" s="99" t="s">
        <v>226</v>
      </c>
      <c r="AT867" s="99" t="s">
        <v>145</v>
      </c>
      <c r="AU867" s="99" t="s">
        <v>168</v>
      </c>
      <c r="AY867" s="102" t="s">
        <v>142</v>
      </c>
      <c r="BE867" s="169">
        <f>IF($N$867="základní",$J$867,0)</f>
        <v>0</v>
      </c>
      <c r="BF867" s="169">
        <f>IF($N$867="snížená",$J$867,0)</f>
        <v>0</v>
      </c>
      <c r="BG867" s="169">
        <f>IF($N$867="zákl. přenesená",$J$867,0)</f>
        <v>0</v>
      </c>
      <c r="BH867" s="169">
        <f>IF($N$867="sníž. přenesená",$J$867,0)</f>
        <v>0</v>
      </c>
      <c r="BI867" s="169">
        <f>IF($N$867="nulová",$J$867,0)</f>
        <v>0</v>
      </c>
      <c r="BJ867" s="99" t="s">
        <v>77</v>
      </c>
      <c r="BK867" s="169">
        <f>ROUND($I$867*$H$867,2)</f>
        <v>0</v>
      </c>
      <c r="BL867" s="99" t="s">
        <v>226</v>
      </c>
      <c r="BM867" s="99" t="s">
        <v>1418</v>
      </c>
    </row>
    <row r="868" spans="2:65" s="102" customFormat="1" ht="27" customHeight="1" x14ac:dyDescent="0.3">
      <c r="B868" s="182"/>
      <c r="D868" s="183" t="s">
        <v>156</v>
      </c>
      <c r="E868" s="184"/>
      <c r="F868" s="184" t="s">
        <v>1262</v>
      </c>
      <c r="H868" s="185"/>
      <c r="L868" s="182"/>
      <c r="M868" s="186"/>
      <c r="T868" s="187"/>
      <c r="AT868" s="185" t="s">
        <v>156</v>
      </c>
      <c r="AU868" s="185" t="s">
        <v>168</v>
      </c>
      <c r="AV868" s="185" t="s">
        <v>77</v>
      </c>
      <c r="AW868" s="185" t="s">
        <v>121</v>
      </c>
      <c r="AX868" s="185" t="s">
        <v>71</v>
      </c>
      <c r="AY868" s="185" t="s">
        <v>142</v>
      </c>
    </row>
    <row r="869" spans="2:65" s="102" customFormat="1" ht="27" customHeight="1" x14ac:dyDescent="0.3">
      <c r="B869" s="182"/>
      <c r="D869" s="189" t="s">
        <v>156</v>
      </c>
      <c r="E869" s="185"/>
      <c r="F869" s="184" t="s">
        <v>1263</v>
      </c>
      <c r="H869" s="185"/>
      <c r="L869" s="182"/>
      <c r="M869" s="186"/>
      <c r="T869" s="187"/>
      <c r="AT869" s="185" t="s">
        <v>156</v>
      </c>
      <c r="AU869" s="185" t="s">
        <v>168</v>
      </c>
      <c r="AV869" s="185" t="s">
        <v>77</v>
      </c>
      <c r="AW869" s="185" t="s">
        <v>121</v>
      </c>
      <c r="AX869" s="185" t="s">
        <v>71</v>
      </c>
      <c r="AY869" s="185" t="s">
        <v>142</v>
      </c>
    </row>
    <row r="870" spans="2:65" s="102" customFormat="1" ht="15.75" customHeight="1" x14ac:dyDescent="0.3">
      <c r="B870" s="182"/>
      <c r="D870" s="189" t="s">
        <v>156</v>
      </c>
      <c r="E870" s="185"/>
      <c r="F870" s="184" t="s">
        <v>1366</v>
      </c>
      <c r="H870" s="185"/>
      <c r="L870" s="182"/>
      <c r="M870" s="186"/>
      <c r="T870" s="187"/>
      <c r="AT870" s="185" t="s">
        <v>156</v>
      </c>
      <c r="AU870" s="185" t="s">
        <v>168</v>
      </c>
      <c r="AV870" s="185" t="s">
        <v>77</v>
      </c>
      <c r="AW870" s="185" t="s">
        <v>121</v>
      </c>
      <c r="AX870" s="185" t="s">
        <v>71</v>
      </c>
      <c r="AY870" s="185" t="s">
        <v>142</v>
      </c>
    </row>
    <row r="871" spans="2:65" s="102" customFormat="1" ht="15.75" customHeight="1" x14ac:dyDescent="0.3">
      <c r="B871" s="188"/>
      <c r="D871" s="189" t="s">
        <v>156</v>
      </c>
      <c r="E871" s="190"/>
      <c r="F871" s="191" t="s">
        <v>191</v>
      </c>
      <c r="H871" s="192">
        <v>7</v>
      </c>
      <c r="L871" s="188"/>
      <c r="M871" s="193"/>
      <c r="T871" s="194"/>
      <c r="AT871" s="190" t="s">
        <v>156</v>
      </c>
      <c r="AU871" s="190" t="s">
        <v>168</v>
      </c>
      <c r="AV871" s="190" t="s">
        <v>79</v>
      </c>
      <c r="AW871" s="190" t="s">
        <v>121</v>
      </c>
      <c r="AX871" s="190" t="s">
        <v>71</v>
      </c>
      <c r="AY871" s="190" t="s">
        <v>142</v>
      </c>
    </row>
    <row r="872" spans="2:65" s="102" customFormat="1" ht="15.75" customHeight="1" x14ac:dyDescent="0.3">
      <c r="B872" s="195"/>
      <c r="D872" s="189" t="s">
        <v>156</v>
      </c>
      <c r="E872" s="196"/>
      <c r="F872" s="197" t="s">
        <v>167</v>
      </c>
      <c r="H872" s="198">
        <v>7</v>
      </c>
      <c r="L872" s="195"/>
      <c r="M872" s="199"/>
      <c r="T872" s="200"/>
      <c r="AT872" s="196" t="s">
        <v>156</v>
      </c>
      <c r="AU872" s="196" t="s">
        <v>168</v>
      </c>
      <c r="AV872" s="196" t="s">
        <v>149</v>
      </c>
      <c r="AW872" s="196" t="s">
        <v>121</v>
      </c>
      <c r="AX872" s="196" t="s">
        <v>77</v>
      </c>
      <c r="AY872" s="196" t="s">
        <v>142</v>
      </c>
    </row>
    <row r="873" spans="2:65" s="102" customFormat="1" ht="15.75" customHeight="1" x14ac:dyDescent="0.3">
      <c r="B873" s="103"/>
      <c r="C873" s="159" t="s">
        <v>1419</v>
      </c>
      <c r="D873" s="159" t="s">
        <v>145</v>
      </c>
      <c r="E873" s="160" t="s">
        <v>1420</v>
      </c>
      <c r="F873" s="161" t="s">
        <v>1421</v>
      </c>
      <c r="G873" s="162" t="s">
        <v>1364</v>
      </c>
      <c r="H873" s="163">
        <v>2</v>
      </c>
      <c r="I873" s="171"/>
      <c r="J873" s="164">
        <f>ROUND($I$873*$H$873,2)</f>
        <v>0</v>
      </c>
      <c r="K873" s="161"/>
      <c r="L873" s="103"/>
      <c r="M873" s="165"/>
      <c r="N873" s="179" t="s">
        <v>42</v>
      </c>
      <c r="O873" s="180">
        <v>0</v>
      </c>
      <c r="P873" s="180">
        <f>$O$873*$H$873</f>
        <v>0</v>
      </c>
      <c r="Q873" s="180">
        <v>0</v>
      </c>
      <c r="R873" s="180">
        <f>$Q$873*$H$873</f>
        <v>0</v>
      </c>
      <c r="S873" s="180">
        <v>0</v>
      </c>
      <c r="T873" s="181">
        <f>$S$873*$H$873</f>
        <v>0</v>
      </c>
      <c r="AR873" s="99" t="s">
        <v>226</v>
      </c>
      <c r="AT873" s="99" t="s">
        <v>145</v>
      </c>
      <c r="AU873" s="99" t="s">
        <v>168</v>
      </c>
      <c r="AY873" s="102" t="s">
        <v>142</v>
      </c>
      <c r="BE873" s="169">
        <f>IF($N$873="základní",$J$873,0)</f>
        <v>0</v>
      </c>
      <c r="BF873" s="169">
        <f>IF($N$873="snížená",$J$873,0)</f>
        <v>0</v>
      </c>
      <c r="BG873" s="169">
        <f>IF($N$873="zákl. přenesená",$J$873,0)</f>
        <v>0</v>
      </c>
      <c r="BH873" s="169">
        <f>IF($N$873="sníž. přenesená",$J$873,0)</f>
        <v>0</v>
      </c>
      <c r="BI873" s="169">
        <f>IF($N$873="nulová",$J$873,0)</f>
        <v>0</v>
      </c>
      <c r="BJ873" s="99" t="s">
        <v>77</v>
      </c>
      <c r="BK873" s="169">
        <f>ROUND($I$873*$H$873,2)</f>
        <v>0</v>
      </c>
      <c r="BL873" s="99" t="s">
        <v>226</v>
      </c>
      <c r="BM873" s="99" t="s">
        <v>1422</v>
      </c>
    </row>
    <row r="874" spans="2:65" s="102" customFormat="1" ht="27" customHeight="1" x14ac:dyDescent="0.3">
      <c r="B874" s="182"/>
      <c r="D874" s="183" t="s">
        <v>156</v>
      </c>
      <c r="E874" s="184"/>
      <c r="F874" s="184" t="s">
        <v>1262</v>
      </c>
      <c r="H874" s="185"/>
      <c r="L874" s="182"/>
      <c r="M874" s="186"/>
      <c r="T874" s="187"/>
      <c r="AT874" s="185" t="s">
        <v>156</v>
      </c>
      <c r="AU874" s="185" t="s">
        <v>168</v>
      </c>
      <c r="AV874" s="185" t="s">
        <v>77</v>
      </c>
      <c r="AW874" s="185" t="s">
        <v>121</v>
      </c>
      <c r="AX874" s="185" t="s">
        <v>71</v>
      </c>
      <c r="AY874" s="185" t="s">
        <v>142</v>
      </c>
    </row>
    <row r="875" spans="2:65" s="102" customFormat="1" ht="27" customHeight="1" x14ac:dyDescent="0.3">
      <c r="B875" s="182"/>
      <c r="D875" s="189" t="s">
        <v>156</v>
      </c>
      <c r="E875" s="185"/>
      <c r="F875" s="184" t="s">
        <v>1263</v>
      </c>
      <c r="H875" s="185"/>
      <c r="L875" s="182"/>
      <c r="M875" s="186"/>
      <c r="T875" s="187"/>
      <c r="AT875" s="185" t="s">
        <v>156</v>
      </c>
      <c r="AU875" s="185" t="s">
        <v>168</v>
      </c>
      <c r="AV875" s="185" t="s">
        <v>77</v>
      </c>
      <c r="AW875" s="185" t="s">
        <v>121</v>
      </c>
      <c r="AX875" s="185" t="s">
        <v>71</v>
      </c>
      <c r="AY875" s="185" t="s">
        <v>142</v>
      </c>
    </row>
    <row r="876" spans="2:65" s="102" customFormat="1" ht="15.75" customHeight="1" x14ac:dyDescent="0.3">
      <c r="B876" s="182"/>
      <c r="D876" s="189" t="s">
        <v>156</v>
      </c>
      <c r="E876" s="185"/>
      <c r="F876" s="184" t="s">
        <v>1366</v>
      </c>
      <c r="H876" s="185"/>
      <c r="L876" s="182"/>
      <c r="M876" s="186"/>
      <c r="T876" s="187"/>
      <c r="AT876" s="185" t="s">
        <v>156</v>
      </c>
      <c r="AU876" s="185" t="s">
        <v>168</v>
      </c>
      <c r="AV876" s="185" t="s">
        <v>77</v>
      </c>
      <c r="AW876" s="185" t="s">
        <v>121</v>
      </c>
      <c r="AX876" s="185" t="s">
        <v>71</v>
      </c>
      <c r="AY876" s="185" t="s">
        <v>142</v>
      </c>
    </row>
    <row r="877" spans="2:65" s="102" customFormat="1" ht="15.75" customHeight="1" x14ac:dyDescent="0.3">
      <c r="B877" s="188"/>
      <c r="D877" s="189" t="s">
        <v>156</v>
      </c>
      <c r="E877" s="190"/>
      <c r="F877" s="191" t="s">
        <v>79</v>
      </c>
      <c r="H877" s="192">
        <v>2</v>
      </c>
      <c r="L877" s="188"/>
      <c r="M877" s="193"/>
      <c r="T877" s="194"/>
      <c r="AT877" s="190" t="s">
        <v>156</v>
      </c>
      <c r="AU877" s="190" t="s">
        <v>168</v>
      </c>
      <c r="AV877" s="190" t="s">
        <v>79</v>
      </c>
      <c r="AW877" s="190" t="s">
        <v>121</v>
      </c>
      <c r="AX877" s="190" t="s">
        <v>71</v>
      </c>
      <c r="AY877" s="190" t="s">
        <v>142</v>
      </c>
    </row>
    <row r="878" spans="2:65" s="102" customFormat="1" ht="15.75" customHeight="1" x14ac:dyDescent="0.3">
      <c r="B878" s="195"/>
      <c r="D878" s="189" t="s">
        <v>156</v>
      </c>
      <c r="E878" s="196"/>
      <c r="F878" s="197" t="s">
        <v>167</v>
      </c>
      <c r="H878" s="198">
        <v>2</v>
      </c>
      <c r="L878" s="195"/>
      <c r="M878" s="199"/>
      <c r="T878" s="200"/>
      <c r="AT878" s="196" t="s">
        <v>156</v>
      </c>
      <c r="AU878" s="196" t="s">
        <v>168</v>
      </c>
      <c r="AV878" s="196" t="s">
        <v>149</v>
      </c>
      <c r="AW878" s="196" t="s">
        <v>121</v>
      </c>
      <c r="AX878" s="196" t="s">
        <v>77</v>
      </c>
      <c r="AY878" s="196" t="s">
        <v>142</v>
      </c>
    </row>
    <row r="879" spans="2:65" s="102" customFormat="1" ht="15.75" customHeight="1" x14ac:dyDescent="0.3">
      <c r="B879" s="103"/>
      <c r="C879" s="159" t="s">
        <v>1423</v>
      </c>
      <c r="D879" s="159" t="s">
        <v>145</v>
      </c>
      <c r="E879" s="160" t="s">
        <v>1424</v>
      </c>
      <c r="F879" s="161" t="s">
        <v>1425</v>
      </c>
      <c r="G879" s="162" t="s">
        <v>1364</v>
      </c>
      <c r="H879" s="163">
        <v>2</v>
      </c>
      <c r="I879" s="171"/>
      <c r="J879" s="164">
        <f>ROUND($I$879*$H$879,2)</f>
        <v>0</v>
      </c>
      <c r="K879" s="161"/>
      <c r="L879" s="103"/>
      <c r="M879" s="165"/>
      <c r="N879" s="179" t="s">
        <v>42</v>
      </c>
      <c r="O879" s="180">
        <v>0</v>
      </c>
      <c r="P879" s="180">
        <f>$O$879*$H$879</f>
        <v>0</v>
      </c>
      <c r="Q879" s="180">
        <v>0</v>
      </c>
      <c r="R879" s="180">
        <f>$Q$879*$H$879</f>
        <v>0</v>
      </c>
      <c r="S879" s="180">
        <v>0</v>
      </c>
      <c r="T879" s="181">
        <f>$S$879*$H$879</f>
        <v>0</v>
      </c>
      <c r="AR879" s="99" t="s">
        <v>226</v>
      </c>
      <c r="AT879" s="99" t="s">
        <v>145</v>
      </c>
      <c r="AU879" s="99" t="s">
        <v>168</v>
      </c>
      <c r="AY879" s="102" t="s">
        <v>142</v>
      </c>
      <c r="BE879" s="169">
        <f>IF($N$879="základní",$J$879,0)</f>
        <v>0</v>
      </c>
      <c r="BF879" s="169">
        <f>IF($N$879="snížená",$J$879,0)</f>
        <v>0</v>
      </c>
      <c r="BG879" s="169">
        <f>IF($N$879="zákl. přenesená",$J$879,0)</f>
        <v>0</v>
      </c>
      <c r="BH879" s="169">
        <f>IF($N$879="sníž. přenesená",$J$879,0)</f>
        <v>0</v>
      </c>
      <c r="BI879" s="169">
        <f>IF($N$879="nulová",$J$879,0)</f>
        <v>0</v>
      </c>
      <c r="BJ879" s="99" t="s">
        <v>77</v>
      </c>
      <c r="BK879" s="169">
        <f>ROUND($I$879*$H$879,2)</f>
        <v>0</v>
      </c>
      <c r="BL879" s="99" t="s">
        <v>226</v>
      </c>
      <c r="BM879" s="99" t="s">
        <v>1426</v>
      </c>
    </row>
    <row r="880" spans="2:65" s="102" customFormat="1" ht="27" customHeight="1" x14ac:dyDescent="0.3">
      <c r="B880" s="182"/>
      <c r="D880" s="183" t="s">
        <v>156</v>
      </c>
      <c r="E880" s="184"/>
      <c r="F880" s="184" t="s">
        <v>1262</v>
      </c>
      <c r="H880" s="185"/>
      <c r="L880" s="182"/>
      <c r="M880" s="186"/>
      <c r="T880" s="187"/>
      <c r="AT880" s="185" t="s">
        <v>156</v>
      </c>
      <c r="AU880" s="185" t="s">
        <v>168</v>
      </c>
      <c r="AV880" s="185" t="s">
        <v>77</v>
      </c>
      <c r="AW880" s="185" t="s">
        <v>121</v>
      </c>
      <c r="AX880" s="185" t="s">
        <v>71</v>
      </c>
      <c r="AY880" s="185" t="s">
        <v>142</v>
      </c>
    </row>
    <row r="881" spans="2:65" s="102" customFormat="1" ht="27" customHeight="1" x14ac:dyDescent="0.3">
      <c r="B881" s="182"/>
      <c r="D881" s="189" t="s">
        <v>156</v>
      </c>
      <c r="E881" s="185"/>
      <c r="F881" s="184" t="s">
        <v>1263</v>
      </c>
      <c r="H881" s="185"/>
      <c r="L881" s="182"/>
      <c r="M881" s="186"/>
      <c r="T881" s="187"/>
      <c r="AT881" s="185" t="s">
        <v>156</v>
      </c>
      <c r="AU881" s="185" t="s">
        <v>168</v>
      </c>
      <c r="AV881" s="185" t="s">
        <v>77</v>
      </c>
      <c r="AW881" s="185" t="s">
        <v>121</v>
      </c>
      <c r="AX881" s="185" t="s">
        <v>71</v>
      </c>
      <c r="AY881" s="185" t="s">
        <v>142</v>
      </c>
    </row>
    <row r="882" spans="2:65" s="102" customFormat="1" ht="15.75" customHeight="1" x14ac:dyDescent="0.3">
      <c r="B882" s="182"/>
      <c r="D882" s="189" t="s">
        <v>156</v>
      </c>
      <c r="E882" s="185"/>
      <c r="F882" s="184" t="s">
        <v>1366</v>
      </c>
      <c r="H882" s="185"/>
      <c r="L882" s="182"/>
      <c r="M882" s="186"/>
      <c r="T882" s="187"/>
      <c r="AT882" s="185" t="s">
        <v>156</v>
      </c>
      <c r="AU882" s="185" t="s">
        <v>168</v>
      </c>
      <c r="AV882" s="185" t="s">
        <v>77</v>
      </c>
      <c r="AW882" s="185" t="s">
        <v>121</v>
      </c>
      <c r="AX882" s="185" t="s">
        <v>71</v>
      </c>
      <c r="AY882" s="185" t="s">
        <v>142</v>
      </c>
    </row>
    <row r="883" spans="2:65" s="102" customFormat="1" ht="15.75" customHeight="1" x14ac:dyDescent="0.3">
      <c r="B883" s="188"/>
      <c r="D883" s="189" t="s">
        <v>156</v>
      </c>
      <c r="E883" s="190"/>
      <c r="F883" s="191" t="s">
        <v>79</v>
      </c>
      <c r="H883" s="192">
        <v>2</v>
      </c>
      <c r="L883" s="188"/>
      <c r="M883" s="193"/>
      <c r="T883" s="194"/>
      <c r="AT883" s="190" t="s">
        <v>156</v>
      </c>
      <c r="AU883" s="190" t="s">
        <v>168</v>
      </c>
      <c r="AV883" s="190" t="s">
        <v>79</v>
      </c>
      <c r="AW883" s="190" t="s">
        <v>121</v>
      </c>
      <c r="AX883" s="190" t="s">
        <v>71</v>
      </c>
      <c r="AY883" s="190" t="s">
        <v>142</v>
      </c>
    </row>
    <row r="884" spans="2:65" s="102" customFormat="1" ht="15.75" customHeight="1" x14ac:dyDescent="0.3">
      <c r="B884" s="195"/>
      <c r="D884" s="189" t="s">
        <v>156</v>
      </c>
      <c r="E884" s="196"/>
      <c r="F884" s="197" t="s">
        <v>167</v>
      </c>
      <c r="H884" s="198">
        <v>2</v>
      </c>
      <c r="L884" s="195"/>
      <c r="M884" s="199"/>
      <c r="T884" s="200"/>
      <c r="AT884" s="196" t="s">
        <v>156</v>
      </c>
      <c r="AU884" s="196" t="s">
        <v>168</v>
      </c>
      <c r="AV884" s="196" t="s">
        <v>149</v>
      </c>
      <c r="AW884" s="196" t="s">
        <v>121</v>
      </c>
      <c r="AX884" s="196" t="s">
        <v>77</v>
      </c>
      <c r="AY884" s="196" t="s">
        <v>142</v>
      </c>
    </row>
    <row r="885" spans="2:65" s="102" customFormat="1" ht="15.75" customHeight="1" x14ac:dyDescent="0.3">
      <c r="B885" s="103"/>
      <c r="C885" s="159" t="s">
        <v>1427</v>
      </c>
      <c r="D885" s="159" t="s">
        <v>145</v>
      </c>
      <c r="E885" s="160" t="s">
        <v>1428</v>
      </c>
      <c r="F885" s="161" t="s">
        <v>1429</v>
      </c>
      <c r="G885" s="162" t="s">
        <v>1364</v>
      </c>
      <c r="H885" s="163">
        <v>1</v>
      </c>
      <c r="I885" s="171"/>
      <c r="J885" s="164">
        <f>ROUND($I$885*$H$885,2)</f>
        <v>0</v>
      </c>
      <c r="K885" s="161"/>
      <c r="L885" s="103"/>
      <c r="M885" s="165"/>
      <c r="N885" s="179" t="s">
        <v>42</v>
      </c>
      <c r="O885" s="180">
        <v>0</v>
      </c>
      <c r="P885" s="180">
        <f>$O$885*$H$885</f>
        <v>0</v>
      </c>
      <c r="Q885" s="180">
        <v>0</v>
      </c>
      <c r="R885" s="180">
        <f>$Q$885*$H$885</f>
        <v>0</v>
      </c>
      <c r="S885" s="180">
        <v>0</v>
      </c>
      <c r="T885" s="181">
        <f>$S$885*$H$885</f>
        <v>0</v>
      </c>
      <c r="AR885" s="99" t="s">
        <v>226</v>
      </c>
      <c r="AT885" s="99" t="s">
        <v>145</v>
      </c>
      <c r="AU885" s="99" t="s">
        <v>168</v>
      </c>
      <c r="AY885" s="102" t="s">
        <v>142</v>
      </c>
      <c r="BE885" s="169">
        <f>IF($N$885="základní",$J$885,0)</f>
        <v>0</v>
      </c>
      <c r="BF885" s="169">
        <f>IF($N$885="snížená",$J$885,0)</f>
        <v>0</v>
      </c>
      <c r="BG885" s="169">
        <f>IF($N$885="zákl. přenesená",$J$885,0)</f>
        <v>0</v>
      </c>
      <c r="BH885" s="169">
        <f>IF($N$885="sníž. přenesená",$J$885,0)</f>
        <v>0</v>
      </c>
      <c r="BI885" s="169">
        <f>IF($N$885="nulová",$J$885,0)</f>
        <v>0</v>
      </c>
      <c r="BJ885" s="99" t="s">
        <v>77</v>
      </c>
      <c r="BK885" s="169">
        <f>ROUND($I$885*$H$885,2)</f>
        <v>0</v>
      </c>
      <c r="BL885" s="99" t="s">
        <v>226</v>
      </c>
      <c r="BM885" s="99" t="s">
        <v>1430</v>
      </c>
    </row>
    <row r="886" spans="2:65" s="102" customFormat="1" ht="27" customHeight="1" x14ac:dyDescent="0.3">
      <c r="B886" s="182"/>
      <c r="D886" s="183" t="s">
        <v>156</v>
      </c>
      <c r="E886" s="184"/>
      <c r="F886" s="184" t="s">
        <v>1262</v>
      </c>
      <c r="H886" s="185"/>
      <c r="L886" s="182"/>
      <c r="M886" s="186"/>
      <c r="T886" s="187"/>
      <c r="AT886" s="185" t="s">
        <v>156</v>
      </c>
      <c r="AU886" s="185" t="s">
        <v>168</v>
      </c>
      <c r="AV886" s="185" t="s">
        <v>77</v>
      </c>
      <c r="AW886" s="185" t="s">
        <v>121</v>
      </c>
      <c r="AX886" s="185" t="s">
        <v>71</v>
      </c>
      <c r="AY886" s="185" t="s">
        <v>142</v>
      </c>
    </row>
    <row r="887" spans="2:65" s="102" customFormat="1" ht="27" customHeight="1" x14ac:dyDescent="0.3">
      <c r="B887" s="182"/>
      <c r="D887" s="189" t="s">
        <v>156</v>
      </c>
      <c r="E887" s="185"/>
      <c r="F887" s="184" t="s">
        <v>1263</v>
      </c>
      <c r="H887" s="185"/>
      <c r="L887" s="182"/>
      <c r="M887" s="186"/>
      <c r="T887" s="187"/>
      <c r="AT887" s="185" t="s">
        <v>156</v>
      </c>
      <c r="AU887" s="185" t="s">
        <v>168</v>
      </c>
      <c r="AV887" s="185" t="s">
        <v>77</v>
      </c>
      <c r="AW887" s="185" t="s">
        <v>121</v>
      </c>
      <c r="AX887" s="185" t="s">
        <v>71</v>
      </c>
      <c r="AY887" s="185" t="s">
        <v>142</v>
      </c>
    </row>
    <row r="888" spans="2:65" s="102" customFormat="1" ht="15.75" customHeight="1" x14ac:dyDescent="0.3">
      <c r="B888" s="182"/>
      <c r="D888" s="189" t="s">
        <v>156</v>
      </c>
      <c r="E888" s="185"/>
      <c r="F888" s="184" t="s">
        <v>1366</v>
      </c>
      <c r="H888" s="185"/>
      <c r="L888" s="182"/>
      <c r="M888" s="186"/>
      <c r="T888" s="187"/>
      <c r="AT888" s="185" t="s">
        <v>156</v>
      </c>
      <c r="AU888" s="185" t="s">
        <v>168</v>
      </c>
      <c r="AV888" s="185" t="s">
        <v>77</v>
      </c>
      <c r="AW888" s="185" t="s">
        <v>121</v>
      </c>
      <c r="AX888" s="185" t="s">
        <v>71</v>
      </c>
      <c r="AY888" s="185" t="s">
        <v>142</v>
      </c>
    </row>
    <row r="889" spans="2:65" s="102" customFormat="1" ht="15.75" customHeight="1" x14ac:dyDescent="0.3">
      <c r="B889" s="188"/>
      <c r="D889" s="189" t="s">
        <v>156</v>
      </c>
      <c r="E889" s="190"/>
      <c r="F889" s="191" t="s">
        <v>77</v>
      </c>
      <c r="H889" s="192">
        <v>1</v>
      </c>
      <c r="L889" s="188"/>
      <c r="M889" s="193"/>
      <c r="T889" s="194"/>
      <c r="AT889" s="190" t="s">
        <v>156</v>
      </c>
      <c r="AU889" s="190" t="s">
        <v>168</v>
      </c>
      <c r="AV889" s="190" t="s">
        <v>79</v>
      </c>
      <c r="AW889" s="190" t="s">
        <v>121</v>
      </c>
      <c r="AX889" s="190" t="s">
        <v>71</v>
      </c>
      <c r="AY889" s="190" t="s">
        <v>142</v>
      </c>
    </row>
    <row r="890" spans="2:65" s="102" customFormat="1" ht="15.75" customHeight="1" x14ac:dyDescent="0.3">
      <c r="B890" s="195"/>
      <c r="D890" s="189" t="s">
        <v>156</v>
      </c>
      <c r="E890" s="196"/>
      <c r="F890" s="197" t="s">
        <v>167</v>
      </c>
      <c r="H890" s="198">
        <v>1</v>
      </c>
      <c r="L890" s="195"/>
      <c r="M890" s="199"/>
      <c r="T890" s="200"/>
      <c r="AT890" s="196" t="s">
        <v>156</v>
      </c>
      <c r="AU890" s="196" t="s">
        <v>168</v>
      </c>
      <c r="AV890" s="196" t="s">
        <v>149</v>
      </c>
      <c r="AW890" s="196" t="s">
        <v>121</v>
      </c>
      <c r="AX890" s="196" t="s">
        <v>77</v>
      </c>
      <c r="AY890" s="196" t="s">
        <v>142</v>
      </c>
    </row>
    <row r="891" spans="2:65" s="102" customFormat="1" ht="15.75" customHeight="1" x14ac:dyDescent="0.3">
      <c r="B891" s="103"/>
      <c r="C891" s="159" t="s">
        <v>1431</v>
      </c>
      <c r="D891" s="159" t="s">
        <v>145</v>
      </c>
      <c r="E891" s="160" t="s">
        <v>1432</v>
      </c>
      <c r="F891" s="161" t="s">
        <v>1433</v>
      </c>
      <c r="G891" s="162" t="s">
        <v>1364</v>
      </c>
      <c r="H891" s="163">
        <v>1</v>
      </c>
      <c r="I891" s="171"/>
      <c r="J891" s="164">
        <f>ROUND($I$891*$H$891,2)</f>
        <v>0</v>
      </c>
      <c r="K891" s="161"/>
      <c r="L891" s="103"/>
      <c r="M891" s="165"/>
      <c r="N891" s="179" t="s">
        <v>42</v>
      </c>
      <c r="O891" s="180">
        <v>0</v>
      </c>
      <c r="P891" s="180">
        <f>$O$891*$H$891</f>
        <v>0</v>
      </c>
      <c r="Q891" s="180">
        <v>0</v>
      </c>
      <c r="R891" s="180">
        <f>$Q$891*$H$891</f>
        <v>0</v>
      </c>
      <c r="S891" s="180">
        <v>0</v>
      </c>
      <c r="T891" s="181">
        <f>$S$891*$H$891</f>
        <v>0</v>
      </c>
      <c r="AR891" s="99" t="s">
        <v>226</v>
      </c>
      <c r="AT891" s="99" t="s">
        <v>145</v>
      </c>
      <c r="AU891" s="99" t="s">
        <v>168</v>
      </c>
      <c r="AY891" s="102" t="s">
        <v>142</v>
      </c>
      <c r="BE891" s="169">
        <f>IF($N$891="základní",$J$891,0)</f>
        <v>0</v>
      </c>
      <c r="BF891" s="169">
        <f>IF($N$891="snížená",$J$891,0)</f>
        <v>0</v>
      </c>
      <c r="BG891" s="169">
        <f>IF($N$891="zákl. přenesená",$J$891,0)</f>
        <v>0</v>
      </c>
      <c r="BH891" s="169">
        <f>IF($N$891="sníž. přenesená",$J$891,0)</f>
        <v>0</v>
      </c>
      <c r="BI891" s="169">
        <f>IF($N$891="nulová",$J$891,0)</f>
        <v>0</v>
      </c>
      <c r="BJ891" s="99" t="s">
        <v>77</v>
      </c>
      <c r="BK891" s="169">
        <f>ROUND($I$891*$H$891,2)</f>
        <v>0</v>
      </c>
      <c r="BL891" s="99" t="s">
        <v>226</v>
      </c>
      <c r="BM891" s="99" t="s">
        <v>1434</v>
      </c>
    </row>
    <row r="892" spans="2:65" s="102" customFormat="1" ht="27" customHeight="1" x14ac:dyDescent="0.3">
      <c r="B892" s="182"/>
      <c r="D892" s="183" t="s">
        <v>156</v>
      </c>
      <c r="E892" s="184"/>
      <c r="F892" s="184" t="s">
        <v>1262</v>
      </c>
      <c r="H892" s="185"/>
      <c r="L892" s="182"/>
      <c r="M892" s="186"/>
      <c r="T892" s="187"/>
      <c r="AT892" s="185" t="s">
        <v>156</v>
      </c>
      <c r="AU892" s="185" t="s">
        <v>168</v>
      </c>
      <c r="AV892" s="185" t="s">
        <v>77</v>
      </c>
      <c r="AW892" s="185" t="s">
        <v>121</v>
      </c>
      <c r="AX892" s="185" t="s">
        <v>71</v>
      </c>
      <c r="AY892" s="185" t="s">
        <v>142</v>
      </c>
    </row>
    <row r="893" spans="2:65" s="102" customFormat="1" ht="27" customHeight="1" x14ac:dyDescent="0.3">
      <c r="B893" s="182"/>
      <c r="D893" s="189" t="s">
        <v>156</v>
      </c>
      <c r="E893" s="185"/>
      <c r="F893" s="184" t="s">
        <v>1263</v>
      </c>
      <c r="H893" s="185"/>
      <c r="L893" s="182"/>
      <c r="M893" s="186"/>
      <c r="T893" s="187"/>
      <c r="AT893" s="185" t="s">
        <v>156</v>
      </c>
      <c r="AU893" s="185" t="s">
        <v>168</v>
      </c>
      <c r="AV893" s="185" t="s">
        <v>77</v>
      </c>
      <c r="AW893" s="185" t="s">
        <v>121</v>
      </c>
      <c r="AX893" s="185" t="s">
        <v>71</v>
      </c>
      <c r="AY893" s="185" t="s">
        <v>142</v>
      </c>
    </row>
    <row r="894" spans="2:65" s="102" customFormat="1" ht="15.75" customHeight="1" x14ac:dyDescent="0.3">
      <c r="B894" s="182"/>
      <c r="D894" s="189" t="s">
        <v>156</v>
      </c>
      <c r="E894" s="185"/>
      <c r="F894" s="184" t="s">
        <v>1366</v>
      </c>
      <c r="H894" s="185"/>
      <c r="L894" s="182"/>
      <c r="M894" s="186"/>
      <c r="T894" s="187"/>
      <c r="AT894" s="185" t="s">
        <v>156</v>
      </c>
      <c r="AU894" s="185" t="s">
        <v>168</v>
      </c>
      <c r="AV894" s="185" t="s">
        <v>77</v>
      </c>
      <c r="AW894" s="185" t="s">
        <v>121</v>
      </c>
      <c r="AX894" s="185" t="s">
        <v>71</v>
      </c>
      <c r="AY894" s="185" t="s">
        <v>142</v>
      </c>
    </row>
    <row r="895" spans="2:65" s="102" customFormat="1" ht="15.75" customHeight="1" x14ac:dyDescent="0.3">
      <c r="B895" s="188"/>
      <c r="D895" s="189" t="s">
        <v>156</v>
      </c>
      <c r="E895" s="190"/>
      <c r="F895" s="191" t="s">
        <v>77</v>
      </c>
      <c r="H895" s="192">
        <v>1</v>
      </c>
      <c r="L895" s="188"/>
      <c r="M895" s="193"/>
      <c r="T895" s="194"/>
      <c r="AT895" s="190" t="s">
        <v>156</v>
      </c>
      <c r="AU895" s="190" t="s">
        <v>168</v>
      </c>
      <c r="AV895" s="190" t="s">
        <v>79</v>
      </c>
      <c r="AW895" s="190" t="s">
        <v>121</v>
      </c>
      <c r="AX895" s="190" t="s">
        <v>71</v>
      </c>
      <c r="AY895" s="190" t="s">
        <v>142</v>
      </c>
    </row>
    <row r="896" spans="2:65" s="102" customFormat="1" ht="15.75" customHeight="1" x14ac:dyDescent="0.3">
      <c r="B896" s="195"/>
      <c r="D896" s="189" t="s">
        <v>156</v>
      </c>
      <c r="E896" s="196"/>
      <c r="F896" s="197" t="s">
        <v>167</v>
      </c>
      <c r="H896" s="198">
        <v>1</v>
      </c>
      <c r="L896" s="195"/>
      <c r="M896" s="199"/>
      <c r="T896" s="200"/>
      <c r="AT896" s="196" t="s">
        <v>156</v>
      </c>
      <c r="AU896" s="196" t="s">
        <v>168</v>
      </c>
      <c r="AV896" s="196" t="s">
        <v>149</v>
      </c>
      <c r="AW896" s="196" t="s">
        <v>121</v>
      </c>
      <c r="AX896" s="196" t="s">
        <v>77</v>
      </c>
      <c r="AY896" s="196" t="s">
        <v>142</v>
      </c>
    </row>
    <row r="897" spans="2:65" s="102" customFormat="1" ht="15.75" customHeight="1" x14ac:dyDescent="0.3">
      <c r="B897" s="103"/>
      <c r="C897" s="159" t="s">
        <v>1435</v>
      </c>
      <c r="D897" s="159" t="s">
        <v>145</v>
      </c>
      <c r="E897" s="160" t="s">
        <v>1436</v>
      </c>
      <c r="F897" s="161" t="s">
        <v>1437</v>
      </c>
      <c r="G897" s="162" t="s">
        <v>1364</v>
      </c>
      <c r="H897" s="163">
        <v>1</v>
      </c>
      <c r="I897" s="171"/>
      <c r="J897" s="164">
        <f>ROUND($I$897*$H$897,2)</f>
        <v>0</v>
      </c>
      <c r="K897" s="161"/>
      <c r="L897" s="103"/>
      <c r="M897" s="165"/>
      <c r="N897" s="179" t="s">
        <v>42</v>
      </c>
      <c r="O897" s="180">
        <v>0</v>
      </c>
      <c r="P897" s="180">
        <f>$O$897*$H$897</f>
        <v>0</v>
      </c>
      <c r="Q897" s="180">
        <v>0</v>
      </c>
      <c r="R897" s="180">
        <f>$Q$897*$H$897</f>
        <v>0</v>
      </c>
      <c r="S897" s="180">
        <v>0</v>
      </c>
      <c r="T897" s="181">
        <f>$S$897*$H$897</f>
        <v>0</v>
      </c>
      <c r="AR897" s="99" t="s">
        <v>226</v>
      </c>
      <c r="AT897" s="99" t="s">
        <v>145</v>
      </c>
      <c r="AU897" s="99" t="s">
        <v>168</v>
      </c>
      <c r="AY897" s="102" t="s">
        <v>142</v>
      </c>
      <c r="BE897" s="169">
        <f>IF($N$897="základní",$J$897,0)</f>
        <v>0</v>
      </c>
      <c r="BF897" s="169">
        <f>IF($N$897="snížená",$J$897,0)</f>
        <v>0</v>
      </c>
      <c r="BG897" s="169">
        <f>IF($N$897="zákl. přenesená",$J$897,0)</f>
        <v>0</v>
      </c>
      <c r="BH897" s="169">
        <f>IF($N$897="sníž. přenesená",$J$897,0)</f>
        <v>0</v>
      </c>
      <c r="BI897" s="169">
        <f>IF($N$897="nulová",$J$897,0)</f>
        <v>0</v>
      </c>
      <c r="BJ897" s="99" t="s">
        <v>77</v>
      </c>
      <c r="BK897" s="169">
        <f>ROUND($I$897*$H$897,2)</f>
        <v>0</v>
      </c>
      <c r="BL897" s="99" t="s">
        <v>226</v>
      </c>
      <c r="BM897" s="99" t="s">
        <v>1438</v>
      </c>
    </row>
    <row r="898" spans="2:65" s="102" customFormat="1" ht="27" customHeight="1" x14ac:dyDescent="0.3">
      <c r="B898" s="182"/>
      <c r="D898" s="183" t="s">
        <v>156</v>
      </c>
      <c r="E898" s="184"/>
      <c r="F898" s="184" t="s">
        <v>1262</v>
      </c>
      <c r="H898" s="185"/>
      <c r="L898" s="182"/>
      <c r="M898" s="186"/>
      <c r="T898" s="187"/>
      <c r="AT898" s="185" t="s">
        <v>156</v>
      </c>
      <c r="AU898" s="185" t="s">
        <v>168</v>
      </c>
      <c r="AV898" s="185" t="s">
        <v>77</v>
      </c>
      <c r="AW898" s="185" t="s">
        <v>121</v>
      </c>
      <c r="AX898" s="185" t="s">
        <v>71</v>
      </c>
      <c r="AY898" s="185" t="s">
        <v>142</v>
      </c>
    </row>
    <row r="899" spans="2:65" s="102" customFormat="1" ht="27" customHeight="1" x14ac:dyDescent="0.3">
      <c r="B899" s="182"/>
      <c r="D899" s="189" t="s">
        <v>156</v>
      </c>
      <c r="E899" s="185"/>
      <c r="F899" s="184" t="s">
        <v>1263</v>
      </c>
      <c r="H899" s="185"/>
      <c r="L899" s="182"/>
      <c r="M899" s="186"/>
      <c r="T899" s="187"/>
      <c r="AT899" s="185" t="s">
        <v>156</v>
      </c>
      <c r="AU899" s="185" t="s">
        <v>168</v>
      </c>
      <c r="AV899" s="185" t="s">
        <v>77</v>
      </c>
      <c r="AW899" s="185" t="s">
        <v>121</v>
      </c>
      <c r="AX899" s="185" t="s">
        <v>71</v>
      </c>
      <c r="AY899" s="185" t="s">
        <v>142</v>
      </c>
    </row>
    <row r="900" spans="2:65" s="102" customFormat="1" ht="15.75" customHeight="1" x14ac:dyDescent="0.3">
      <c r="B900" s="182"/>
      <c r="D900" s="189" t="s">
        <v>156</v>
      </c>
      <c r="E900" s="185"/>
      <c r="F900" s="184" t="s">
        <v>1366</v>
      </c>
      <c r="H900" s="185"/>
      <c r="L900" s="182"/>
      <c r="M900" s="186"/>
      <c r="T900" s="187"/>
      <c r="AT900" s="185" t="s">
        <v>156</v>
      </c>
      <c r="AU900" s="185" t="s">
        <v>168</v>
      </c>
      <c r="AV900" s="185" t="s">
        <v>77</v>
      </c>
      <c r="AW900" s="185" t="s">
        <v>121</v>
      </c>
      <c r="AX900" s="185" t="s">
        <v>71</v>
      </c>
      <c r="AY900" s="185" t="s">
        <v>142</v>
      </c>
    </row>
    <row r="901" spans="2:65" s="102" customFormat="1" ht="15.75" customHeight="1" x14ac:dyDescent="0.3">
      <c r="B901" s="188"/>
      <c r="D901" s="189" t="s">
        <v>156</v>
      </c>
      <c r="E901" s="190"/>
      <c r="F901" s="191" t="s">
        <v>77</v>
      </c>
      <c r="H901" s="192">
        <v>1</v>
      </c>
      <c r="L901" s="188"/>
      <c r="M901" s="193"/>
      <c r="T901" s="194"/>
      <c r="AT901" s="190" t="s">
        <v>156</v>
      </c>
      <c r="AU901" s="190" t="s">
        <v>168</v>
      </c>
      <c r="AV901" s="190" t="s">
        <v>79</v>
      </c>
      <c r="AW901" s="190" t="s">
        <v>121</v>
      </c>
      <c r="AX901" s="190" t="s">
        <v>71</v>
      </c>
      <c r="AY901" s="190" t="s">
        <v>142</v>
      </c>
    </row>
    <row r="902" spans="2:65" s="102" customFormat="1" ht="15.75" customHeight="1" x14ac:dyDescent="0.3">
      <c r="B902" s="195"/>
      <c r="D902" s="189" t="s">
        <v>156</v>
      </c>
      <c r="E902" s="196"/>
      <c r="F902" s="197" t="s">
        <v>167</v>
      </c>
      <c r="H902" s="198">
        <v>1</v>
      </c>
      <c r="L902" s="195"/>
      <c r="M902" s="199"/>
      <c r="T902" s="200"/>
      <c r="AT902" s="196" t="s">
        <v>156</v>
      </c>
      <c r="AU902" s="196" t="s">
        <v>168</v>
      </c>
      <c r="AV902" s="196" t="s">
        <v>149</v>
      </c>
      <c r="AW902" s="196" t="s">
        <v>121</v>
      </c>
      <c r="AX902" s="196" t="s">
        <v>77</v>
      </c>
      <c r="AY902" s="196" t="s">
        <v>142</v>
      </c>
    </row>
    <row r="903" spans="2:65" s="102" customFormat="1" ht="15.75" customHeight="1" x14ac:dyDescent="0.3">
      <c r="B903" s="103"/>
      <c r="C903" s="159" t="s">
        <v>1439</v>
      </c>
      <c r="D903" s="159" t="s">
        <v>145</v>
      </c>
      <c r="E903" s="160" t="s">
        <v>1440</v>
      </c>
      <c r="F903" s="161" t="s">
        <v>1441</v>
      </c>
      <c r="G903" s="162" t="s">
        <v>1364</v>
      </c>
      <c r="H903" s="163">
        <v>1</v>
      </c>
      <c r="I903" s="171"/>
      <c r="J903" s="164">
        <f>ROUND($I$903*$H$903,2)</f>
        <v>0</v>
      </c>
      <c r="K903" s="161"/>
      <c r="L903" s="103"/>
      <c r="M903" s="165"/>
      <c r="N903" s="179" t="s">
        <v>42</v>
      </c>
      <c r="O903" s="180">
        <v>0</v>
      </c>
      <c r="P903" s="180">
        <f>$O$903*$H$903</f>
        <v>0</v>
      </c>
      <c r="Q903" s="180">
        <v>0</v>
      </c>
      <c r="R903" s="180">
        <f>$Q$903*$H$903</f>
        <v>0</v>
      </c>
      <c r="S903" s="180">
        <v>0</v>
      </c>
      <c r="T903" s="181">
        <f>$S$903*$H$903</f>
        <v>0</v>
      </c>
      <c r="AR903" s="99" t="s">
        <v>226</v>
      </c>
      <c r="AT903" s="99" t="s">
        <v>145</v>
      </c>
      <c r="AU903" s="99" t="s">
        <v>168</v>
      </c>
      <c r="AY903" s="102" t="s">
        <v>142</v>
      </c>
      <c r="BE903" s="169">
        <f>IF($N$903="základní",$J$903,0)</f>
        <v>0</v>
      </c>
      <c r="BF903" s="169">
        <f>IF($N$903="snížená",$J$903,0)</f>
        <v>0</v>
      </c>
      <c r="BG903" s="169">
        <f>IF($N$903="zákl. přenesená",$J$903,0)</f>
        <v>0</v>
      </c>
      <c r="BH903" s="169">
        <f>IF($N$903="sníž. přenesená",$J$903,0)</f>
        <v>0</v>
      </c>
      <c r="BI903" s="169">
        <f>IF($N$903="nulová",$J$903,0)</f>
        <v>0</v>
      </c>
      <c r="BJ903" s="99" t="s">
        <v>77</v>
      </c>
      <c r="BK903" s="169">
        <f>ROUND($I$903*$H$903,2)</f>
        <v>0</v>
      </c>
      <c r="BL903" s="99" t="s">
        <v>226</v>
      </c>
      <c r="BM903" s="99" t="s">
        <v>1442</v>
      </c>
    </row>
    <row r="904" spans="2:65" s="102" customFormat="1" ht="27" customHeight="1" x14ac:dyDescent="0.3">
      <c r="B904" s="182"/>
      <c r="D904" s="183" t="s">
        <v>156</v>
      </c>
      <c r="E904" s="184"/>
      <c r="F904" s="184" t="s">
        <v>1262</v>
      </c>
      <c r="H904" s="185"/>
      <c r="L904" s="182"/>
      <c r="M904" s="186"/>
      <c r="T904" s="187"/>
      <c r="AT904" s="185" t="s">
        <v>156</v>
      </c>
      <c r="AU904" s="185" t="s">
        <v>168</v>
      </c>
      <c r="AV904" s="185" t="s">
        <v>77</v>
      </c>
      <c r="AW904" s="185" t="s">
        <v>121</v>
      </c>
      <c r="AX904" s="185" t="s">
        <v>71</v>
      </c>
      <c r="AY904" s="185" t="s">
        <v>142</v>
      </c>
    </row>
    <row r="905" spans="2:65" s="102" customFormat="1" ht="27" customHeight="1" x14ac:dyDescent="0.3">
      <c r="B905" s="182"/>
      <c r="D905" s="189" t="s">
        <v>156</v>
      </c>
      <c r="E905" s="185"/>
      <c r="F905" s="184" t="s">
        <v>1263</v>
      </c>
      <c r="H905" s="185"/>
      <c r="L905" s="182"/>
      <c r="M905" s="186"/>
      <c r="T905" s="187"/>
      <c r="AT905" s="185" t="s">
        <v>156</v>
      </c>
      <c r="AU905" s="185" t="s">
        <v>168</v>
      </c>
      <c r="AV905" s="185" t="s">
        <v>77</v>
      </c>
      <c r="AW905" s="185" t="s">
        <v>121</v>
      </c>
      <c r="AX905" s="185" t="s">
        <v>71</v>
      </c>
      <c r="AY905" s="185" t="s">
        <v>142</v>
      </c>
    </row>
    <row r="906" spans="2:65" s="102" customFormat="1" ht="15.75" customHeight="1" x14ac:dyDescent="0.3">
      <c r="B906" s="182"/>
      <c r="D906" s="189" t="s">
        <v>156</v>
      </c>
      <c r="E906" s="185"/>
      <c r="F906" s="184" t="s">
        <v>1366</v>
      </c>
      <c r="H906" s="185"/>
      <c r="L906" s="182"/>
      <c r="M906" s="186"/>
      <c r="T906" s="187"/>
      <c r="AT906" s="185" t="s">
        <v>156</v>
      </c>
      <c r="AU906" s="185" t="s">
        <v>168</v>
      </c>
      <c r="AV906" s="185" t="s">
        <v>77</v>
      </c>
      <c r="AW906" s="185" t="s">
        <v>121</v>
      </c>
      <c r="AX906" s="185" t="s">
        <v>71</v>
      </c>
      <c r="AY906" s="185" t="s">
        <v>142</v>
      </c>
    </row>
    <row r="907" spans="2:65" s="102" customFormat="1" ht="15.75" customHeight="1" x14ac:dyDescent="0.3">
      <c r="B907" s="188"/>
      <c r="D907" s="189" t="s">
        <v>156</v>
      </c>
      <c r="E907" s="190"/>
      <c r="F907" s="191" t="s">
        <v>77</v>
      </c>
      <c r="H907" s="192">
        <v>1</v>
      </c>
      <c r="L907" s="188"/>
      <c r="M907" s="193"/>
      <c r="T907" s="194"/>
      <c r="AT907" s="190" t="s">
        <v>156</v>
      </c>
      <c r="AU907" s="190" t="s">
        <v>168</v>
      </c>
      <c r="AV907" s="190" t="s">
        <v>79</v>
      </c>
      <c r="AW907" s="190" t="s">
        <v>121</v>
      </c>
      <c r="AX907" s="190" t="s">
        <v>71</v>
      </c>
      <c r="AY907" s="190" t="s">
        <v>142</v>
      </c>
    </row>
    <row r="908" spans="2:65" s="102" customFormat="1" ht="15.75" customHeight="1" x14ac:dyDescent="0.3">
      <c r="B908" s="195"/>
      <c r="D908" s="189" t="s">
        <v>156</v>
      </c>
      <c r="E908" s="196"/>
      <c r="F908" s="197" t="s">
        <v>167</v>
      </c>
      <c r="H908" s="198">
        <v>1</v>
      </c>
      <c r="L908" s="195"/>
      <c r="M908" s="199"/>
      <c r="T908" s="200"/>
      <c r="AT908" s="196" t="s">
        <v>156</v>
      </c>
      <c r="AU908" s="196" t="s">
        <v>168</v>
      </c>
      <c r="AV908" s="196" t="s">
        <v>149</v>
      </c>
      <c r="AW908" s="196" t="s">
        <v>121</v>
      </c>
      <c r="AX908" s="196" t="s">
        <v>77</v>
      </c>
      <c r="AY908" s="196" t="s">
        <v>142</v>
      </c>
    </row>
    <row r="909" spans="2:65" s="102" customFormat="1" ht="15.75" customHeight="1" x14ac:dyDescent="0.3">
      <c r="B909" s="103"/>
      <c r="C909" s="159" t="s">
        <v>1443</v>
      </c>
      <c r="D909" s="159" t="s">
        <v>145</v>
      </c>
      <c r="E909" s="160" t="s">
        <v>1444</v>
      </c>
      <c r="F909" s="161" t="s">
        <v>1445</v>
      </c>
      <c r="G909" s="162" t="s">
        <v>1364</v>
      </c>
      <c r="H909" s="163">
        <v>2</v>
      </c>
      <c r="I909" s="171"/>
      <c r="J909" s="164">
        <f>ROUND($I$909*$H$909,2)</f>
        <v>0</v>
      </c>
      <c r="K909" s="161"/>
      <c r="L909" s="103"/>
      <c r="M909" s="165"/>
      <c r="N909" s="179" t="s">
        <v>42</v>
      </c>
      <c r="O909" s="180">
        <v>0</v>
      </c>
      <c r="P909" s="180">
        <f>$O$909*$H$909</f>
        <v>0</v>
      </c>
      <c r="Q909" s="180">
        <v>0</v>
      </c>
      <c r="R909" s="180">
        <f>$Q$909*$H$909</f>
        <v>0</v>
      </c>
      <c r="S909" s="180">
        <v>0</v>
      </c>
      <c r="T909" s="181">
        <f>$S$909*$H$909</f>
        <v>0</v>
      </c>
      <c r="AR909" s="99" t="s">
        <v>226</v>
      </c>
      <c r="AT909" s="99" t="s">
        <v>145</v>
      </c>
      <c r="AU909" s="99" t="s">
        <v>168</v>
      </c>
      <c r="AY909" s="102" t="s">
        <v>142</v>
      </c>
      <c r="BE909" s="169">
        <f>IF($N$909="základní",$J$909,0)</f>
        <v>0</v>
      </c>
      <c r="BF909" s="169">
        <f>IF($N$909="snížená",$J$909,0)</f>
        <v>0</v>
      </c>
      <c r="BG909" s="169">
        <f>IF($N$909="zákl. přenesená",$J$909,0)</f>
        <v>0</v>
      </c>
      <c r="BH909" s="169">
        <f>IF($N$909="sníž. přenesená",$J$909,0)</f>
        <v>0</v>
      </c>
      <c r="BI909" s="169">
        <f>IF($N$909="nulová",$J$909,0)</f>
        <v>0</v>
      </c>
      <c r="BJ909" s="99" t="s">
        <v>77</v>
      </c>
      <c r="BK909" s="169">
        <f>ROUND($I$909*$H$909,2)</f>
        <v>0</v>
      </c>
      <c r="BL909" s="99" t="s">
        <v>226</v>
      </c>
      <c r="BM909" s="99" t="s">
        <v>1446</v>
      </c>
    </row>
    <row r="910" spans="2:65" s="102" customFormat="1" ht="27" customHeight="1" x14ac:dyDescent="0.3">
      <c r="B910" s="182"/>
      <c r="D910" s="183" t="s">
        <v>156</v>
      </c>
      <c r="E910" s="184"/>
      <c r="F910" s="184" t="s">
        <v>1262</v>
      </c>
      <c r="H910" s="185"/>
      <c r="L910" s="182"/>
      <c r="M910" s="186"/>
      <c r="T910" s="187"/>
      <c r="AT910" s="185" t="s">
        <v>156</v>
      </c>
      <c r="AU910" s="185" t="s">
        <v>168</v>
      </c>
      <c r="AV910" s="185" t="s">
        <v>77</v>
      </c>
      <c r="AW910" s="185" t="s">
        <v>121</v>
      </c>
      <c r="AX910" s="185" t="s">
        <v>71</v>
      </c>
      <c r="AY910" s="185" t="s">
        <v>142</v>
      </c>
    </row>
    <row r="911" spans="2:65" s="102" customFormat="1" ht="27" customHeight="1" x14ac:dyDescent="0.3">
      <c r="B911" s="182"/>
      <c r="D911" s="189" t="s">
        <v>156</v>
      </c>
      <c r="E911" s="185"/>
      <c r="F911" s="184" t="s">
        <v>1263</v>
      </c>
      <c r="H911" s="185"/>
      <c r="L911" s="182"/>
      <c r="M911" s="186"/>
      <c r="T911" s="187"/>
      <c r="AT911" s="185" t="s">
        <v>156</v>
      </c>
      <c r="AU911" s="185" t="s">
        <v>168</v>
      </c>
      <c r="AV911" s="185" t="s">
        <v>77</v>
      </c>
      <c r="AW911" s="185" t="s">
        <v>121</v>
      </c>
      <c r="AX911" s="185" t="s">
        <v>71</v>
      </c>
      <c r="AY911" s="185" t="s">
        <v>142</v>
      </c>
    </row>
    <row r="912" spans="2:65" s="102" customFormat="1" ht="15.75" customHeight="1" x14ac:dyDescent="0.3">
      <c r="B912" s="182"/>
      <c r="D912" s="189" t="s">
        <v>156</v>
      </c>
      <c r="E912" s="185"/>
      <c r="F912" s="184" t="s">
        <v>1366</v>
      </c>
      <c r="H912" s="185"/>
      <c r="L912" s="182"/>
      <c r="M912" s="186"/>
      <c r="T912" s="187"/>
      <c r="AT912" s="185" t="s">
        <v>156</v>
      </c>
      <c r="AU912" s="185" t="s">
        <v>168</v>
      </c>
      <c r="AV912" s="185" t="s">
        <v>77</v>
      </c>
      <c r="AW912" s="185" t="s">
        <v>121</v>
      </c>
      <c r="AX912" s="185" t="s">
        <v>71</v>
      </c>
      <c r="AY912" s="185" t="s">
        <v>142</v>
      </c>
    </row>
    <row r="913" spans="2:65" s="102" customFormat="1" ht="15.75" customHeight="1" x14ac:dyDescent="0.3">
      <c r="B913" s="188"/>
      <c r="D913" s="189" t="s">
        <v>156</v>
      </c>
      <c r="E913" s="190"/>
      <c r="F913" s="191" t="s">
        <v>79</v>
      </c>
      <c r="H913" s="192">
        <v>2</v>
      </c>
      <c r="L913" s="188"/>
      <c r="M913" s="193"/>
      <c r="T913" s="194"/>
      <c r="AT913" s="190" t="s">
        <v>156</v>
      </c>
      <c r="AU913" s="190" t="s">
        <v>168</v>
      </c>
      <c r="AV913" s="190" t="s">
        <v>79</v>
      </c>
      <c r="AW913" s="190" t="s">
        <v>121</v>
      </c>
      <c r="AX913" s="190" t="s">
        <v>71</v>
      </c>
      <c r="AY913" s="190" t="s">
        <v>142</v>
      </c>
    </row>
    <row r="914" spans="2:65" s="102" customFormat="1" ht="15.75" customHeight="1" x14ac:dyDescent="0.3">
      <c r="B914" s="195"/>
      <c r="D914" s="189" t="s">
        <v>156</v>
      </c>
      <c r="E914" s="196"/>
      <c r="F914" s="197" t="s">
        <v>167</v>
      </c>
      <c r="H914" s="198">
        <v>2</v>
      </c>
      <c r="L914" s="195"/>
      <c r="M914" s="199"/>
      <c r="T914" s="200"/>
      <c r="AT914" s="196" t="s">
        <v>156</v>
      </c>
      <c r="AU914" s="196" t="s">
        <v>168</v>
      </c>
      <c r="AV914" s="196" t="s">
        <v>149</v>
      </c>
      <c r="AW914" s="196" t="s">
        <v>121</v>
      </c>
      <c r="AX914" s="196" t="s">
        <v>77</v>
      </c>
      <c r="AY914" s="196" t="s">
        <v>142</v>
      </c>
    </row>
    <row r="915" spans="2:65" s="102" customFormat="1" ht="15.75" customHeight="1" x14ac:dyDescent="0.3">
      <c r="B915" s="103"/>
      <c r="C915" s="159" t="s">
        <v>1447</v>
      </c>
      <c r="D915" s="159" t="s">
        <v>145</v>
      </c>
      <c r="E915" s="160" t="s">
        <v>1448</v>
      </c>
      <c r="F915" s="161" t="s">
        <v>1449</v>
      </c>
      <c r="G915" s="162" t="s">
        <v>1364</v>
      </c>
      <c r="H915" s="163">
        <v>1</v>
      </c>
      <c r="I915" s="171"/>
      <c r="J915" s="164">
        <f>ROUND($I$915*$H$915,2)</f>
        <v>0</v>
      </c>
      <c r="K915" s="161"/>
      <c r="L915" s="103"/>
      <c r="M915" s="165"/>
      <c r="N915" s="179" t="s">
        <v>42</v>
      </c>
      <c r="O915" s="180">
        <v>0</v>
      </c>
      <c r="P915" s="180">
        <f>$O$915*$H$915</f>
        <v>0</v>
      </c>
      <c r="Q915" s="180">
        <v>0</v>
      </c>
      <c r="R915" s="180">
        <f>$Q$915*$H$915</f>
        <v>0</v>
      </c>
      <c r="S915" s="180">
        <v>0</v>
      </c>
      <c r="T915" s="181">
        <f>$S$915*$H$915</f>
        <v>0</v>
      </c>
      <c r="AR915" s="99" t="s">
        <v>226</v>
      </c>
      <c r="AT915" s="99" t="s">
        <v>145</v>
      </c>
      <c r="AU915" s="99" t="s">
        <v>168</v>
      </c>
      <c r="AY915" s="102" t="s">
        <v>142</v>
      </c>
      <c r="BE915" s="169">
        <f>IF($N$915="základní",$J$915,0)</f>
        <v>0</v>
      </c>
      <c r="BF915" s="169">
        <f>IF($N$915="snížená",$J$915,0)</f>
        <v>0</v>
      </c>
      <c r="BG915" s="169">
        <f>IF($N$915="zákl. přenesená",$J$915,0)</f>
        <v>0</v>
      </c>
      <c r="BH915" s="169">
        <f>IF($N$915="sníž. přenesená",$J$915,0)</f>
        <v>0</v>
      </c>
      <c r="BI915" s="169">
        <f>IF($N$915="nulová",$J$915,0)</f>
        <v>0</v>
      </c>
      <c r="BJ915" s="99" t="s">
        <v>77</v>
      </c>
      <c r="BK915" s="169">
        <f>ROUND($I$915*$H$915,2)</f>
        <v>0</v>
      </c>
      <c r="BL915" s="99" t="s">
        <v>226</v>
      </c>
      <c r="BM915" s="99" t="s">
        <v>1450</v>
      </c>
    </row>
    <row r="916" spans="2:65" s="102" customFormat="1" ht="27" customHeight="1" x14ac:dyDescent="0.3">
      <c r="B916" s="182"/>
      <c r="D916" s="183" t="s">
        <v>156</v>
      </c>
      <c r="E916" s="184"/>
      <c r="F916" s="184" t="s">
        <v>1262</v>
      </c>
      <c r="H916" s="185"/>
      <c r="L916" s="182"/>
      <c r="M916" s="186"/>
      <c r="T916" s="187"/>
      <c r="AT916" s="185" t="s">
        <v>156</v>
      </c>
      <c r="AU916" s="185" t="s">
        <v>168</v>
      </c>
      <c r="AV916" s="185" t="s">
        <v>77</v>
      </c>
      <c r="AW916" s="185" t="s">
        <v>121</v>
      </c>
      <c r="AX916" s="185" t="s">
        <v>71</v>
      </c>
      <c r="AY916" s="185" t="s">
        <v>142</v>
      </c>
    </row>
    <row r="917" spans="2:65" s="102" customFormat="1" ht="27" customHeight="1" x14ac:dyDescent="0.3">
      <c r="B917" s="182"/>
      <c r="D917" s="189" t="s">
        <v>156</v>
      </c>
      <c r="E917" s="185"/>
      <c r="F917" s="184" t="s">
        <v>1263</v>
      </c>
      <c r="H917" s="185"/>
      <c r="L917" s="182"/>
      <c r="M917" s="186"/>
      <c r="T917" s="187"/>
      <c r="AT917" s="185" t="s">
        <v>156</v>
      </c>
      <c r="AU917" s="185" t="s">
        <v>168</v>
      </c>
      <c r="AV917" s="185" t="s">
        <v>77</v>
      </c>
      <c r="AW917" s="185" t="s">
        <v>121</v>
      </c>
      <c r="AX917" s="185" t="s">
        <v>71</v>
      </c>
      <c r="AY917" s="185" t="s">
        <v>142</v>
      </c>
    </row>
    <row r="918" spans="2:65" s="102" customFormat="1" ht="15.75" customHeight="1" x14ac:dyDescent="0.3">
      <c r="B918" s="182"/>
      <c r="D918" s="189" t="s">
        <v>156</v>
      </c>
      <c r="E918" s="185"/>
      <c r="F918" s="184" t="s">
        <v>1366</v>
      </c>
      <c r="H918" s="185"/>
      <c r="L918" s="182"/>
      <c r="M918" s="186"/>
      <c r="T918" s="187"/>
      <c r="AT918" s="185" t="s">
        <v>156</v>
      </c>
      <c r="AU918" s="185" t="s">
        <v>168</v>
      </c>
      <c r="AV918" s="185" t="s">
        <v>77</v>
      </c>
      <c r="AW918" s="185" t="s">
        <v>121</v>
      </c>
      <c r="AX918" s="185" t="s">
        <v>71</v>
      </c>
      <c r="AY918" s="185" t="s">
        <v>142</v>
      </c>
    </row>
    <row r="919" spans="2:65" s="102" customFormat="1" ht="15.75" customHeight="1" x14ac:dyDescent="0.3">
      <c r="B919" s="188"/>
      <c r="D919" s="189" t="s">
        <v>156</v>
      </c>
      <c r="E919" s="190"/>
      <c r="F919" s="191" t="s">
        <v>77</v>
      </c>
      <c r="H919" s="192">
        <v>1</v>
      </c>
      <c r="L919" s="188"/>
      <c r="M919" s="193"/>
      <c r="T919" s="194"/>
      <c r="AT919" s="190" t="s">
        <v>156</v>
      </c>
      <c r="AU919" s="190" t="s">
        <v>168</v>
      </c>
      <c r="AV919" s="190" t="s">
        <v>79</v>
      </c>
      <c r="AW919" s="190" t="s">
        <v>121</v>
      </c>
      <c r="AX919" s="190" t="s">
        <v>71</v>
      </c>
      <c r="AY919" s="190" t="s">
        <v>142</v>
      </c>
    </row>
    <row r="920" spans="2:65" s="102" customFormat="1" ht="15.75" customHeight="1" x14ac:dyDescent="0.3">
      <c r="B920" s="195"/>
      <c r="D920" s="189" t="s">
        <v>156</v>
      </c>
      <c r="E920" s="196"/>
      <c r="F920" s="197" t="s">
        <v>167</v>
      </c>
      <c r="H920" s="198">
        <v>1</v>
      </c>
      <c r="L920" s="195"/>
      <c r="M920" s="199"/>
      <c r="T920" s="200"/>
      <c r="AT920" s="196" t="s">
        <v>156</v>
      </c>
      <c r="AU920" s="196" t="s">
        <v>168</v>
      </c>
      <c r="AV920" s="196" t="s">
        <v>149</v>
      </c>
      <c r="AW920" s="196" t="s">
        <v>121</v>
      </c>
      <c r="AX920" s="196" t="s">
        <v>77</v>
      </c>
      <c r="AY920" s="196" t="s">
        <v>142</v>
      </c>
    </row>
    <row r="921" spans="2:65" s="102" customFormat="1" ht="15.75" customHeight="1" x14ac:dyDescent="0.3">
      <c r="B921" s="103"/>
      <c r="C921" s="159" t="s">
        <v>1451</v>
      </c>
      <c r="D921" s="159" t="s">
        <v>145</v>
      </c>
      <c r="E921" s="160" t="s">
        <v>1452</v>
      </c>
      <c r="F921" s="161" t="s">
        <v>1453</v>
      </c>
      <c r="G921" s="162" t="s">
        <v>1364</v>
      </c>
      <c r="H921" s="163">
        <v>1</v>
      </c>
      <c r="I921" s="171"/>
      <c r="J921" s="164">
        <f>ROUND($I$921*$H$921,2)</f>
        <v>0</v>
      </c>
      <c r="K921" s="161"/>
      <c r="L921" s="103"/>
      <c r="M921" s="165"/>
      <c r="N921" s="179" t="s">
        <v>42</v>
      </c>
      <c r="O921" s="180">
        <v>0</v>
      </c>
      <c r="P921" s="180">
        <f>$O$921*$H$921</f>
        <v>0</v>
      </c>
      <c r="Q921" s="180">
        <v>0</v>
      </c>
      <c r="R921" s="180">
        <f>$Q$921*$H$921</f>
        <v>0</v>
      </c>
      <c r="S921" s="180">
        <v>0</v>
      </c>
      <c r="T921" s="181">
        <f>$S$921*$H$921</f>
        <v>0</v>
      </c>
      <c r="AR921" s="99" t="s">
        <v>226</v>
      </c>
      <c r="AT921" s="99" t="s">
        <v>145</v>
      </c>
      <c r="AU921" s="99" t="s">
        <v>168</v>
      </c>
      <c r="AY921" s="102" t="s">
        <v>142</v>
      </c>
      <c r="BE921" s="169">
        <f>IF($N$921="základní",$J$921,0)</f>
        <v>0</v>
      </c>
      <c r="BF921" s="169">
        <f>IF($N$921="snížená",$J$921,0)</f>
        <v>0</v>
      </c>
      <c r="BG921" s="169">
        <f>IF($N$921="zákl. přenesená",$J$921,0)</f>
        <v>0</v>
      </c>
      <c r="BH921" s="169">
        <f>IF($N$921="sníž. přenesená",$J$921,0)</f>
        <v>0</v>
      </c>
      <c r="BI921" s="169">
        <f>IF($N$921="nulová",$J$921,0)</f>
        <v>0</v>
      </c>
      <c r="BJ921" s="99" t="s">
        <v>77</v>
      </c>
      <c r="BK921" s="169">
        <f>ROUND($I$921*$H$921,2)</f>
        <v>0</v>
      </c>
      <c r="BL921" s="99" t="s">
        <v>226</v>
      </c>
      <c r="BM921" s="99" t="s">
        <v>1454</v>
      </c>
    </row>
    <row r="922" spans="2:65" s="102" customFormat="1" ht="27" customHeight="1" x14ac:dyDescent="0.3">
      <c r="B922" s="182"/>
      <c r="D922" s="183" t="s">
        <v>156</v>
      </c>
      <c r="E922" s="184"/>
      <c r="F922" s="184" t="s">
        <v>1262</v>
      </c>
      <c r="H922" s="185"/>
      <c r="L922" s="182"/>
      <c r="M922" s="186"/>
      <c r="T922" s="187"/>
      <c r="AT922" s="185" t="s">
        <v>156</v>
      </c>
      <c r="AU922" s="185" t="s">
        <v>168</v>
      </c>
      <c r="AV922" s="185" t="s">
        <v>77</v>
      </c>
      <c r="AW922" s="185" t="s">
        <v>121</v>
      </c>
      <c r="AX922" s="185" t="s">
        <v>71</v>
      </c>
      <c r="AY922" s="185" t="s">
        <v>142</v>
      </c>
    </row>
    <row r="923" spans="2:65" s="102" customFormat="1" ht="27" customHeight="1" x14ac:dyDescent="0.3">
      <c r="B923" s="182"/>
      <c r="D923" s="189" t="s">
        <v>156</v>
      </c>
      <c r="E923" s="185"/>
      <c r="F923" s="184" t="s">
        <v>1263</v>
      </c>
      <c r="H923" s="185"/>
      <c r="L923" s="182"/>
      <c r="M923" s="186"/>
      <c r="T923" s="187"/>
      <c r="AT923" s="185" t="s">
        <v>156</v>
      </c>
      <c r="AU923" s="185" t="s">
        <v>168</v>
      </c>
      <c r="AV923" s="185" t="s">
        <v>77</v>
      </c>
      <c r="AW923" s="185" t="s">
        <v>121</v>
      </c>
      <c r="AX923" s="185" t="s">
        <v>71</v>
      </c>
      <c r="AY923" s="185" t="s">
        <v>142</v>
      </c>
    </row>
    <row r="924" spans="2:65" s="102" customFormat="1" ht="15.75" customHeight="1" x14ac:dyDescent="0.3">
      <c r="B924" s="182"/>
      <c r="D924" s="189" t="s">
        <v>156</v>
      </c>
      <c r="E924" s="185"/>
      <c r="F924" s="184" t="s">
        <v>1366</v>
      </c>
      <c r="H924" s="185"/>
      <c r="L924" s="182"/>
      <c r="M924" s="186"/>
      <c r="T924" s="187"/>
      <c r="AT924" s="185" t="s">
        <v>156</v>
      </c>
      <c r="AU924" s="185" t="s">
        <v>168</v>
      </c>
      <c r="AV924" s="185" t="s">
        <v>77</v>
      </c>
      <c r="AW924" s="185" t="s">
        <v>121</v>
      </c>
      <c r="AX924" s="185" t="s">
        <v>71</v>
      </c>
      <c r="AY924" s="185" t="s">
        <v>142</v>
      </c>
    </row>
    <row r="925" spans="2:65" s="102" customFormat="1" ht="15.75" customHeight="1" x14ac:dyDescent="0.3">
      <c r="B925" s="188"/>
      <c r="D925" s="189" t="s">
        <v>156</v>
      </c>
      <c r="E925" s="190"/>
      <c r="F925" s="191" t="s">
        <v>77</v>
      </c>
      <c r="H925" s="192">
        <v>1</v>
      </c>
      <c r="L925" s="188"/>
      <c r="M925" s="193"/>
      <c r="T925" s="194"/>
      <c r="AT925" s="190" t="s">
        <v>156</v>
      </c>
      <c r="AU925" s="190" t="s">
        <v>168</v>
      </c>
      <c r="AV925" s="190" t="s">
        <v>79</v>
      </c>
      <c r="AW925" s="190" t="s">
        <v>121</v>
      </c>
      <c r="AX925" s="190" t="s">
        <v>71</v>
      </c>
      <c r="AY925" s="190" t="s">
        <v>142</v>
      </c>
    </row>
    <row r="926" spans="2:65" s="102" customFormat="1" ht="15.75" customHeight="1" x14ac:dyDescent="0.3">
      <c r="B926" s="195"/>
      <c r="D926" s="189" t="s">
        <v>156</v>
      </c>
      <c r="E926" s="196"/>
      <c r="F926" s="197" t="s">
        <v>167</v>
      </c>
      <c r="H926" s="198">
        <v>1</v>
      </c>
      <c r="L926" s="195"/>
      <c r="M926" s="199"/>
      <c r="T926" s="200"/>
      <c r="AT926" s="196" t="s">
        <v>156</v>
      </c>
      <c r="AU926" s="196" t="s">
        <v>168</v>
      </c>
      <c r="AV926" s="196" t="s">
        <v>149</v>
      </c>
      <c r="AW926" s="196" t="s">
        <v>121</v>
      </c>
      <c r="AX926" s="196" t="s">
        <v>77</v>
      </c>
      <c r="AY926" s="196" t="s">
        <v>142</v>
      </c>
    </row>
    <row r="927" spans="2:65" s="102" customFormat="1" ht="15.75" customHeight="1" x14ac:dyDescent="0.3">
      <c r="B927" s="103"/>
      <c r="C927" s="159" t="s">
        <v>1455</v>
      </c>
      <c r="D927" s="159" t="s">
        <v>145</v>
      </c>
      <c r="E927" s="160" t="s">
        <v>1456</v>
      </c>
      <c r="F927" s="161" t="s">
        <v>1457</v>
      </c>
      <c r="G927" s="162" t="s">
        <v>1364</v>
      </c>
      <c r="H927" s="163">
        <v>1</v>
      </c>
      <c r="I927" s="171"/>
      <c r="J927" s="164">
        <f>ROUND($I$927*$H$927,2)</f>
        <v>0</v>
      </c>
      <c r="K927" s="161"/>
      <c r="L927" s="103"/>
      <c r="M927" s="165"/>
      <c r="N927" s="179" t="s">
        <v>42</v>
      </c>
      <c r="O927" s="180">
        <v>0</v>
      </c>
      <c r="P927" s="180">
        <f>$O$927*$H$927</f>
        <v>0</v>
      </c>
      <c r="Q927" s="180">
        <v>0</v>
      </c>
      <c r="R927" s="180">
        <f>$Q$927*$H$927</f>
        <v>0</v>
      </c>
      <c r="S927" s="180">
        <v>0</v>
      </c>
      <c r="T927" s="181">
        <f>$S$927*$H$927</f>
        <v>0</v>
      </c>
      <c r="AR927" s="99" t="s">
        <v>226</v>
      </c>
      <c r="AT927" s="99" t="s">
        <v>145</v>
      </c>
      <c r="AU927" s="99" t="s">
        <v>168</v>
      </c>
      <c r="AY927" s="102" t="s">
        <v>142</v>
      </c>
      <c r="BE927" s="169">
        <f>IF($N$927="základní",$J$927,0)</f>
        <v>0</v>
      </c>
      <c r="BF927" s="169">
        <f>IF($N$927="snížená",$J$927,0)</f>
        <v>0</v>
      </c>
      <c r="BG927" s="169">
        <f>IF($N$927="zákl. přenesená",$J$927,0)</f>
        <v>0</v>
      </c>
      <c r="BH927" s="169">
        <f>IF($N$927="sníž. přenesená",$J$927,0)</f>
        <v>0</v>
      </c>
      <c r="BI927" s="169">
        <f>IF($N$927="nulová",$J$927,0)</f>
        <v>0</v>
      </c>
      <c r="BJ927" s="99" t="s">
        <v>77</v>
      </c>
      <c r="BK927" s="169">
        <f>ROUND($I$927*$H$927,2)</f>
        <v>0</v>
      </c>
      <c r="BL927" s="99" t="s">
        <v>226</v>
      </c>
      <c r="BM927" s="99" t="s">
        <v>1458</v>
      </c>
    </row>
    <row r="928" spans="2:65" s="102" customFormat="1" ht="27" customHeight="1" x14ac:dyDescent="0.3">
      <c r="B928" s="182"/>
      <c r="D928" s="183" t="s">
        <v>156</v>
      </c>
      <c r="E928" s="184"/>
      <c r="F928" s="184" t="s">
        <v>1262</v>
      </c>
      <c r="H928" s="185"/>
      <c r="L928" s="182"/>
      <c r="M928" s="186"/>
      <c r="T928" s="187"/>
      <c r="AT928" s="185" t="s">
        <v>156</v>
      </c>
      <c r="AU928" s="185" t="s">
        <v>168</v>
      </c>
      <c r="AV928" s="185" t="s">
        <v>77</v>
      </c>
      <c r="AW928" s="185" t="s">
        <v>121</v>
      </c>
      <c r="AX928" s="185" t="s">
        <v>71</v>
      </c>
      <c r="AY928" s="185" t="s">
        <v>142</v>
      </c>
    </row>
    <row r="929" spans="2:65" s="102" customFormat="1" ht="27" customHeight="1" x14ac:dyDescent="0.3">
      <c r="B929" s="182"/>
      <c r="D929" s="189" t="s">
        <v>156</v>
      </c>
      <c r="E929" s="185"/>
      <c r="F929" s="184" t="s">
        <v>1263</v>
      </c>
      <c r="H929" s="185"/>
      <c r="L929" s="182"/>
      <c r="M929" s="186"/>
      <c r="T929" s="187"/>
      <c r="AT929" s="185" t="s">
        <v>156</v>
      </c>
      <c r="AU929" s="185" t="s">
        <v>168</v>
      </c>
      <c r="AV929" s="185" t="s">
        <v>77</v>
      </c>
      <c r="AW929" s="185" t="s">
        <v>121</v>
      </c>
      <c r="AX929" s="185" t="s">
        <v>71</v>
      </c>
      <c r="AY929" s="185" t="s">
        <v>142</v>
      </c>
    </row>
    <row r="930" spans="2:65" s="102" customFormat="1" ht="15.75" customHeight="1" x14ac:dyDescent="0.3">
      <c r="B930" s="182"/>
      <c r="D930" s="189" t="s">
        <v>156</v>
      </c>
      <c r="E930" s="185"/>
      <c r="F930" s="184" t="s">
        <v>1366</v>
      </c>
      <c r="H930" s="185"/>
      <c r="L930" s="182"/>
      <c r="M930" s="186"/>
      <c r="T930" s="187"/>
      <c r="AT930" s="185" t="s">
        <v>156</v>
      </c>
      <c r="AU930" s="185" t="s">
        <v>168</v>
      </c>
      <c r="AV930" s="185" t="s">
        <v>77</v>
      </c>
      <c r="AW930" s="185" t="s">
        <v>121</v>
      </c>
      <c r="AX930" s="185" t="s">
        <v>71</v>
      </c>
      <c r="AY930" s="185" t="s">
        <v>142</v>
      </c>
    </row>
    <row r="931" spans="2:65" s="102" customFormat="1" ht="15.75" customHeight="1" x14ac:dyDescent="0.3">
      <c r="B931" s="188"/>
      <c r="D931" s="189" t="s">
        <v>156</v>
      </c>
      <c r="E931" s="190"/>
      <c r="F931" s="191" t="s">
        <v>77</v>
      </c>
      <c r="H931" s="192">
        <v>1</v>
      </c>
      <c r="L931" s="188"/>
      <c r="M931" s="193"/>
      <c r="T931" s="194"/>
      <c r="AT931" s="190" t="s">
        <v>156</v>
      </c>
      <c r="AU931" s="190" t="s">
        <v>168</v>
      </c>
      <c r="AV931" s="190" t="s">
        <v>79</v>
      </c>
      <c r="AW931" s="190" t="s">
        <v>121</v>
      </c>
      <c r="AX931" s="190" t="s">
        <v>71</v>
      </c>
      <c r="AY931" s="190" t="s">
        <v>142</v>
      </c>
    </row>
    <row r="932" spans="2:65" s="102" customFormat="1" ht="15.75" customHeight="1" x14ac:dyDescent="0.3">
      <c r="B932" s="195"/>
      <c r="D932" s="189" t="s">
        <v>156</v>
      </c>
      <c r="E932" s="196"/>
      <c r="F932" s="197" t="s">
        <v>167</v>
      </c>
      <c r="H932" s="198">
        <v>1</v>
      </c>
      <c r="L932" s="195"/>
      <c r="M932" s="199"/>
      <c r="T932" s="200"/>
      <c r="AT932" s="196" t="s">
        <v>156</v>
      </c>
      <c r="AU932" s="196" t="s">
        <v>168</v>
      </c>
      <c r="AV932" s="196" t="s">
        <v>149</v>
      </c>
      <c r="AW932" s="196" t="s">
        <v>121</v>
      </c>
      <c r="AX932" s="196" t="s">
        <v>77</v>
      </c>
      <c r="AY932" s="196" t="s">
        <v>142</v>
      </c>
    </row>
    <row r="933" spans="2:65" s="102" customFormat="1" ht="15.75" customHeight="1" x14ac:dyDescent="0.3">
      <c r="B933" s="103"/>
      <c r="C933" s="159" t="s">
        <v>1459</v>
      </c>
      <c r="D933" s="159" t="s">
        <v>145</v>
      </c>
      <c r="E933" s="160" t="s">
        <v>1460</v>
      </c>
      <c r="F933" s="161" t="s">
        <v>1461</v>
      </c>
      <c r="G933" s="162" t="s">
        <v>1364</v>
      </c>
      <c r="H933" s="163">
        <v>1</v>
      </c>
      <c r="I933" s="171"/>
      <c r="J933" s="164">
        <f>ROUND($I$933*$H$933,2)</f>
        <v>0</v>
      </c>
      <c r="K933" s="161"/>
      <c r="L933" s="103"/>
      <c r="M933" s="165"/>
      <c r="N933" s="179" t="s">
        <v>42</v>
      </c>
      <c r="O933" s="180">
        <v>0</v>
      </c>
      <c r="P933" s="180">
        <f>$O$933*$H$933</f>
        <v>0</v>
      </c>
      <c r="Q933" s="180">
        <v>0</v>
      </c>
      <c r="R933" s="180">
        <f>$Q$933*$H$933</f>
        <v>0</v>
      </c>
      <c r="S933" s="180">
        <v>0</v>
      </c>
      <c r="T933" s="181">
        <f>$S$933*$H$933</f>
        <v>0</v>
      </c>
      <c r="AR933" s="99" t="s">
        <v>226</v>
      </c>
      <c r="AT933" s="99" t="s">
        <v>145</v>
      </c>
      <c r="AU933" s="99" t="s">
        <v>168</v>
      </c>
      <c r="AY933" s="102" t="s">
        <v>142</v>
      </c>
      <c r="BE933" s="169">
        <f>IF($N$933="základní",$J$933,0)</f>
        <v>0</v>
      </c>
      <c r="BF933" s="169">
        <f>IF($N$933="snížená",$J$933,0)</f>
        <v>0</v>
      </c>
      <c r="BG933" s="169">
        <f>IF($N$933="zákl. přenesená",$J$933,0)</f>
        <v>0</v>
      </c>
      <c r="BH933" s="169">
        <f>IF($N$933="sníž. přenesená",$J$933,0)</f>
        <v>0</v>
      </c>
      <c r="BI933" s="169">
        <f>IF($N$933="nulová",$J$933,0)</f>
        <v>0</v>
      </c>
      <c r="BJ933" s="99" t="s">
        <v>77</v>
      </c>
      <c r="BK933" s="169">
        <f>ROUND($I$933*$H$933,2)</f>
        <v>0</v>
      </c>
      <c r="BL933" s="99" t="s">
        <v>226</v>
      </c>
      <c r="BM933" s="99" t="s">
        <v>1462</v>
      </c>
    </row>
    <row r="934" spans="2:65" s="102" customFormat="1" ht="27" customHeight="1" x14ac:dyDescent="0.3">
      <c r="B934" s="182"/>
      <c r="D934" s="183" t="s">
        <v>156</v>
      </c>
      <c r="E934" s="184"/>
      <c r="F934" s="184" t="s">
        <v>1262</v>
      </c>
      <c r="H934" s="185"/>
      <c r="L934" s="182"/>
      <c r="M934" s="186"/>
      <c r="T934" s="187"/>
      <c r="AT934" s="185" t="s">
        <v>156</v>
      </c>
      <c r="AU934" s="185" t="s">
        <v>168</v>
      </c>
      <c r="AV934" s="185" t="s">
        <v>77</v>
      </c>
      <c r="AW934" s="185" t="s">
        <v>121</v>
      </c>
      <c r="AX934" s="185" t="s">
        <v>71</v>
      </c>
      <c r="AY934" s="185" t="s">
        <v>142</v>
      </c>
    </row>
    <row r="935" spans="2:65" s="102" customFormat="1" ht="27" customHeight="1" x14ac:dyDescent="0.3">
      <c r="B935" s="182"/>
      <c r="D935" s="189" t="s">
        <v>156</v>
      </c>
      <c r="E935" s="185"/>
      <c r="F935" s="184" t="s">
        <v>1263</v>
      </c>
      <c r="H935" s="185"/>
      <c r="L935" s="182"/>
      <c r="M935" s="186"/>
      <c r="T935" s="187"/>
      <c r="AT935" s="185" t="s">
        <v>156</v>
      </c>
      <c r="AU935" s="185" t="s">
        <v>168</v>
      </c>
      <c r="AV935" s="185" t="s">
        <v>77</v>
      </c>
      <c r="AW935" s="185" t="s">
        <v>121</v>
      </c>
      <c r="AX935" s="185" t="s">
        <v>71</v>
      </c>
      <c r="AY935" s="185" t="s">
        <v>142</v>
      </c>
    </row>
    <row r="936" spans="2:65" s="102" customFormat="1" ht="15.75" customHeight="1" x14ac:dyDescent="0.3">
      <c r="B936" s="182"/>
      <c r="D936" s="189" t="s">
        <v>156</v>
      </c>
      <c r="E936" s="185"/>
      <c r="F936" s="184" t="s">
        <v>1366</v>
      </c>
      <c r="H936" s="185"/>
      <c r="L936" s="182"/>
      <c r="M936" s="186"/>
      <c r="T936" s="187"/>
      <c r="AT936" s="185" t="s">
        <v>156</v>
      </c>
      <c r="AU936" s="185" t="s">
        <v>168</v>
      </c>
      <c r="AV936" s="185" t="s">
        <v>77</v>
      </c>
      <c r="AW936" s="185" t="s">
        <v>121</v>
      </c>
      <c r="AX936" s="185" t="s">
        <v>71</v>
      </c>
      <c r="AY936" s="185" t="s">
        <v>142</v>
      </c>
    </row>
    <row r="937" spans="2:65" s="102" customFormat="1" ht="15.75" customHeight="1" x14ac:dyDescent="0.3">
      <c r="B937" s="188"/>
      <c r="D937" s="189" t="s">
        <v>156</v>
      </c>
      <c r="E937" s="190"/>
      <c r="F937" s="191" t="s">
        <v>77</v>
      </c>
      <c r="H937" s="192">
        <v>1</v>
      </c>
      <c r="L937" s="188"/>
      <c r="M937" s="193"/>
      <c r="T937" s="194"/>
      <c r="AT937" s="190" t="s">
        <v>156</v>
      </c>
      <c r="AU937" s="190" t="s">
        <v>168</v>
      </c>
      <c r="AV937" s="190" t="s">
        <v>79</v>
      </c>
      <c r="AW937" s="190" t="s">
        <v>121</v>
      </c>
      <c r="AX937" s="190" t="s">
        <v>71</v>
      </c>
      <c r="AY937" s="190" t="s">
        <v>142</v>
      </c>
    </row>
    <row r="938" spans="2:65" s="102" customFormat="1" ht="15.75" customHeight="1" x14ac:dyDescent="0.3">
      <c r="B938" s="195"/>
      <c r="D938" s="189" t="s">
        <v>156</v>
      </c>
      <c r="E938" s="196"/>
      <c r="F938" s="197" t="s">
        <v>167</v>
      </c>
      <c r="H938" s="198">
        <v>1</v>
      </c>
      <c r="L938" s="195"/>
      <c r="M938" s="199"/>
      <c r="T938" s="200"/>
      <c r="AT938" s="196" t="s">
        <v>156</v>
      </c>
      <c r="AU938" s="196" t="s">
        <v>168</v>
      </c>
      <c r="AV938" s="196" t="s">
        <v>149</v>
      </c>
      <c r="AW938" s="196" t="s">
        <v>121</v>
      </c>
      <c r="AX938" s="196" t="s">
        <v>77</v>
      </c>
      <c r="AY938" s="196" t="s">
        <v>142</v>
      </c>
    </row>
    <row r="939" spans="2:65" s="102" customFormat="1" ht="15.75" customHeight="1" x14ac:dyDescent="0.3">
      <c r="B939" s="103"/>
      <c r="C939" s="159" t="s">
        <v>1463</v>
      </c>
      <c r="D939" s="159" t="s">
        <v>145</v>
      </c>
      <c r="E939" s="160" t="s">
        <v>1464</v>
      </c>
      <c r="F939" s="161" t="s">
        <v>1465</v>
      </c>
      <c r="G939" s="162" t="s">
        <v>1364</v>
      </c>
      <c r="H939" s="163">
        <v>1</v>
      </c>
      <c r="I939" s="171"/>
      <c r="J939" s="164">
        <f>ROUND($I$939*$H$939,2)</f>
        <v>0</v>
      </c>
      <c r="K939" s="161"/>
      <c r="L939" s="103"/>
      <c r="M939" s="165"/>
      <c r="N939" s="179" t="s">
        <v>42</v>
      </c>
      <c r="O939" s="180">
        <v>0</v>
      </c>
      <c r="P939" s="180">
        <f>$O$939*$H$939</f>
        <v>0</v>
      </c>
      <c r="Q939" s="180">
        <v>0</v>
      </c>
      <c r="R939" s="180">
        <f>$Q$939*$H$939</f>
        <v>0</v>
      </c>
      <c r="S939" s="180">
        <v>0</v>
      </c>
      <c r="T939" s="181">
        <f>$S$939*$H$939</f>
        <v>0</v>
      </c>
      <c r="AR939" s="99" t="s">
        <v>226</v>
      </c>
      <c r="AT939" s="99" t="s">
        <v>145</v>
      </c>
      <c r="AU939" s="99" t="s">
        <v>168</v>
      </c>
      <c r="AY939" s="102" t="s">
        <v>142</v>
      </c>
      <c r="BE939" s="169">
        <f>IF($N$939="základní",$J$939,0)</f>
        <v>0</v>
      </c>
      <c r="BF939" s="169">
        <f>IF($N$939="snížená",$J$939,0)</f>
        <v>0</v>
      </c>
      <c r="BG939" s="169">
        <f>IF($N$939="zákl. přenesená",$J$939,0)</f>
        <v>0</v>
      </c>
      <c r="BH939" s="169">
        <f>IF($N$939="sníž. přenesená",$J$939,0)</f>
        <v>0</v>
      </c>
      <c r="BI939" s="169">
        <f>IF($N$939="nulová",$J$939,0)</f>
        <v>0</v>
      </c>
      <c r="BJ939" s="99" t="s">
        <v>77</v>
      </c>
      <c r="BK939" s="169">
        <f>ROUND($I$939*$H$939,2)</f>
        <v>0</v>
      </c>
      <c r="BL939" s="99" t="s">
        <v>226</v>
      </c>
      <c r="BM939" s="99" t="s">
        <v>1466</v>
      </c>
    </row>
    <row r="940" spans="2:65" s="102" customFormat="1" ht="27" customHeight="1" x14ac:dyDescent="0.3">
      <c r="B940" s="182"/>
      <c r="D940" s="183" t="s">
        <v>156</v>
      </c>
      <c r="E940" s="184"/>
      <c r="F940" s="184" t="s">
        <v>1262</v>
      </c>
      <c r="H940" s="185"/>
      <c r="L940" s="182"/>
      <c r="M940" s="186"/>
      <c r="T940" s="187"/>
      <c r="AT940" s="185" t="s">
        <v>156</v>
      </c>
      <c r="AU940" s="185" t="s">
        <v>168</v>
      </c>
      <c r="AV940" s="185" t="s">
        <v>77</v>
      </c>
      <c r="AW940" s="185" t="s">
        <v>121</v>
      </c>
      <c r="AX940" s="185" t="s">
        <v>71</v>
      </c>
      <c r="AY940" s="185" t="s">
        <v>142</v>
      </c>
    </row>
    <row r="941" spans="2:65" s="102" customFormat="1" ht="27" customHeight="1" x14ac:dyDescent="0.3">
      <c r="B941" s="182"/>
      <c r="D941" s="189" t="s">
        <v>156</v>
      </c>
      <c r="E941" s="185"/>
      <c r="F941" s="184" t="s">
        <v>1263</v>
      </c>
      <c r="H941" s="185"/>
      <c r="L941" s="182"/>
      <c r="M941" s="186"/>
      <c r="T941" s="187"/>
      <c r="AT941" s="185" t="s">
        <v>156</v>
      </c>
      <c r="AU941" s="185" t="s">
        <v>168</v>
      </c>
      <c r="AV941" s="185" t="s">
        <v>77</v>
      </c>
      <c r="AW941" s="185" t="s">
        <v>121</v>
      </c>
      <c r="AX941" s="185" t="s">
        <v>71</v>
      </c>
      <c r="AY941" s="185" t="s">
        <v>142</v>
      </c>
    </row>
    <row r="942" spans="2:65" s="102" customFormat="1" ht="15.75" customHeight="1" x14ac:dyDescent="0.3">
      <c r="B942" s="182"/>
      <c r="D942" s="189" t="s">
        <v>156</v>
      </c>
      <c r="E942" s="185"/>
      <c r="F942" s="184" t="s">
        <v>1366</v>
      </c>
      <c r="H942" s="185"/>
      <c r="L942" s="182"/>
      <c r="M942" s="186"/>
      <c r="T942" s="187"/>
      <c r="AT942" s="185" t="s">
        <v>156</v>
      </c>
      <c r="AU942" s="185" t="s">
        <v>168</v>
      </c>
      <c r="AV942" s="185" t="s">
        <v>77</v>
      </c>
      <c r="AW942" s="185" t="s">
        <v>121</v>
      </c>
      <c r="AX942" s="185" t="s">
        <v>71</v>
      </c>
      <c r="AY942" s="185" t="s">
        <v>142</v>
      </c>
    </row>
    <row r="943" spans="2:65" s="102" customFormat="1" ht="15.75" customHeight="1" x14ac:dyDescent="0.3">
      <c r="B943" s="188"/>
      <c r="D943" s="189" t="s">
        <v>156</v>
      </c>
      <c r="E943" s="190"/>
      <c r="F943" s="191" t="s">
        <v>77</v>
      </c>
      <c r="H943" s="192">
        <v>1</v>
      </c>
      <c r="L943" s="188"/>
      <c r="M943" s="193"/>
      <c r="T943" s="194"/>
      <c r="AT943" s="190" t="s">
        <v>156</v>
      </c>
      <c r="AU943" s="190" t="s">
        <v>168</v>
      </c>
      <c r="AV943" s="190" t="s">
        <v>79</v>
      </c>
      <c r="AW943" s="190" t="s">
        <v>121</v>
      </c>
      <c r="AX943" s="190" t="s">
        <v>71</v>
      </c>
      <c r="AY943" s="190" t="s">
        <v>142</v>
      </c>
    </row>
    <row r="944" spans="2:65" s="102" customFormat="1" ht="15.75" customHeight="1" x14ac:dyDescent="0.3">
      <c r="B944" s="195"/>
      <c r="D944" s="189" t="s">
        <v>156</v>
      </c>
      <c r="E944" s="196"/>
      <c r="F944" s="197" t="s">
        <v>167</v>
      </c>
      <c r="H944" s="198">
        <v>1</v>
      </c>
      <c r="L944" s="195"/>
      <c r="M944" s="199"/>
      <c r="T944" s="200"/>
      <c r="AT944" s="196" t="s">
        <v>156</v>
      </c>
      <c r="AU944" s="196" t="s">
        <v>168</v>
      </c>
      <c r="AV944" s="196" t="s">
        <v>149</v>
      </c>
      <c r="AW944" s="196" t="s">
        <v>121</v>
      </c>
      <c r="AX944" s="196" t="s">
        <v>77</v>
      </c>
      <c r="AY944" s="196" t="s">
        <v>142</v>
      </c>
    </row>
    <row r="945" spans="2:65" s="102" customFormat="1" ht="15.75" customHeight="1" x14ac:dyDescent="0.3">
      <c r="B945" s="103"/>
      <c r="C945" s="159" t="s">
        <v>1467</v>
      </c>
      <c r="D945" s="159" t="s">
        <v>145</v>
      </c>
      <c r="E945" s="160" t="s">
        <v>1468</v>
      </c>
      <c r="F945" s="161" t="s">
        <v>1469</v>
      </c>
      <c r="G945" s="162" t="s">
        <v>1364</v>
      </c>
      <c r="H945" s="163">
        <v>1</v>
      </c>
      <c r="I945" s="171"/>
      <c r="J945" s="164">
        <f>ROUND($I$945*$H$945,2)</f>
        <v>0</v>
      </c>
      <c r="K945" s="161"/>
      <c r="L945" s="103"/>
      <c r="M945" s="165"/>
      <c r="N945" s="179" t="s">
        <v>42</v>
      </c>
      <c r="O945" s="180">
        <v>0</v>
      </c>
      <c r="P945" s="180">
        <f>$O$945*$H$945</f>
        <v>0</v>
      </c>
      <c r="Q945" s="180">
        <v>0</v>
      </c>
      <c r="R945" s="180">
        <f>$Q$945*$H$945</f>
        <v>0</v>
      </c>
      <c r="S945" s="180">
        <v>0</v>
      </c>
      <c r="T945" s="181">
        <f>$S$945*$H$945</f>
        <v>0</v>
      </c>
      <c r="AR945" s="99" t="s">
        <v>226</v>
      </c>
      <c r="AT945" s="99" t="s">
        <v>145</v>
      </c>
      <c r="AU945" s="99" t="s">
        <v>168</v>
      </c>
      <c r="AY945" s="102" t="s">
        <v>142</v>
      </c>
      <c r="BE945" s="169">
        <f>IF($N$945="základní",$J$945,0)</f>
        <v>0</v>
      </c>
      <c r="BF945" s="169">
        <f>IF($N$945="snížená",$J$945,0)</f>
        <v>0</v>
      </c>
      <c r="BG945" s="169">
        <f>IF($N$945="zákl. přenesená",$J$945,0)</f>
        <v>0</v>
      </c>
      <c r="BH945" s="169">
        <f>IF($N$945="sníž. přenesená",$J$945,0)</f>
        <v>0</v>
      </c>
      <c r="BI945" s="169">
        <f>IF($N$945="nulová",$J$945,0)</f>
        <v>0</v>
      </c>
      <c r="BJ945" s="99" t="s">
        <v>77</v>
      </c>
      <c r="BK945" s="169">
        <f>ROUND($I$945*$H$945,2)</f>
        <v>0</v>
      </c>
      <c r="BL945" s="99" t="s">
        <v>226</v>
      </c>
      <c r="BM945" s="99" t="s">
        <v>1470</v>
      </c>
    </row>
    <row r="946" spans="2:65" s="102" customFormat="1" ht="27" customHeight="1" x14ac:dyDescent="0.3">
      <c r="B946" s="182"/>
      <c r="D946" s="183" t="s">
        <v>156</v>
      </c>
      <c r="E946" s="184"/>
      <c r="F946" s="184" t="s">
        <v>1262</v>
      </c>
      <c r="H946" s="185"/>
      <c r="L946" s="182"/>
      <c r="M946" s="186"/>
      <c r="T946" s="187"/>
      <c r="AT946" s="185" t="s">
        <v>156</v>
      </c>
      <c r="AU946" s="185" t="s">
        <v>168</v>
      </c>
      <c r="AV946" s="185" t="s">
        <v>77</v>
      </c>
      <c r="AW946" s="185" t="s">
        <v>121</v>
      </c>
      <c r="AX946" s="185" t="s">
        <v>71</v>
      </c>
      <c r="AY946" s="185" t="s">
        <v>142</v>
      </c>
    </row>
    <row r="947" spans="2:65" s="102" customFormat="1" ht="27" customHeight="1" x14ac:dyDescent="0.3">
      <c r="B947" s="182"/>
      <c r="D947" s="189" t="s">
        <v>156</v>
      </c>
      <c r="E947" s="185"/>
      <c r="F947" s="184" t="s">
        <v>1263</v>
      </c>
      <c r="H947" s="185"/>
      <c r="L947" s="182"/>
      <c r="M947" s="186"/>
      <c r="T947" s="187"/>
      <c r="AT947" s="185" t="s">
        <v>156</v>
      </c>
      <c r="AU947" s="185" t="s">
        <v>168</v>
      </c>
      <c r="AV947" s="185" t="s">
        <v>77</v>
      </c>
      <c r="AW947" s="185" t="s">
        <v>121</v>
      </c>
      <c r="AX947" s="185" t="s">
        <v>71</v>
      </c>
      <c r="AY947" s="185" t="s">
        <v>142</v>
      </c>
    </row>
    <row r="948" spans="2:65" s="102" customFormat="1" ht="15.75" customHeight="1" x14ac:dyDescent="0.3">
      <c r="B948" s="182"/>
      <c r="D948" s="189" t="s">
        <v>156</v>
      </c>
      <c r="E948" s="185"/>
      <c r="F948" s="184" t="s">
        <v>1366</v>
      </c>
      <c r="H948" s="185"/>
      <c r="L948" s="182"/>
      <c r="M948" s="186"/>
      <c r="T948" s="187"/>
      <c r="AT948" s="185" t="s">
        <v>156</v>
      </c>
      <c r="AU948" s="185" t="s">
        <v>168</v>
      </c>
      <c r="AV948" s="185" t="s">
        <v>77</v>
      </c>
      <c r="AW948" s="185" t="s">
        <v>121</v>
      </c>
      <c r="AX948" s="185" t="s">
        <v>71</v>
      </c>
      <c r="AY948" s="185" t="s">
        <v>142</v>
      </c>
    </row>
    <row r="949" spans="2:65" s="102" customFormat="1" ht="15.75" customHeight="1" x14ac:dyDescent="0.3">
      <c r="B949" s="188"/>
      <c r="D949" s="189" t="s">
        <v>156</v>
      </c>
      <c r="E949" s="190"/>
      <c r="F949" s="191" t="s">
        <v>77</v>
      </c>
      <c r="H949" s="192">
        <v>1</v>
      </c>
      <c r="L949" s="188"/>
      <c r="M949" s="193"/>
      <c r="T949" s="194"/>
      <c r="AT949" s="190" t="s">
        <v>156</v>
      </c>
      <c r="AU949" s="190" t="s">
        <v>168</v>
      </c>
      <c r="AV949" s="190" t="s">
        <v>79</v>
      </c>
      <c r="AW949" s="190" t="s">
        <v>121</v>
      </c>
      <c r="AX949" s="190" t="s">
        <v>71</v>
      </c>
      <c r="AY949" s="190" t="s">
        <v>142</v>
      </c>
    </row>
    <row r="950" spans="2:65" s="102" customFormat="1" ht="15.75" customHeight="1" x14ac:dyDescent="0.3">
      <c r="B950" s="195"/>
      <c r="D950" s="189" t="s">
        <v>156</v>
      </c>
      <c r="E950" s="196"/>
      <c r="F950" s="197" t="s">
        <v>167</v>
      </c>
      <c r="H950" s="198">
        <v>1</v>
      </c>
      <c r="L950" s="195"/>
      <c r="M950" s="199"/>
      <c r="T950" s="200"/>
      <c r="AT950" s="196" t="s">
        <v>156</v>
      </c>
      <c r="AU950" s="196" t="s">
        <v>168</v>
      </c>
      <c r="AV950" s="196" t="s">
        <v>149</v>
      </c>
      <c r="AW950" s="196" t="s">
        <v>121</v>
      </c>
      <c r="AX950" s="196" t="s">
        <v>77</v>
      </c>
      <c r="AY950" s="196" t="s">
        <v>142</v>
      </c>
    </row>
    <row r="951" spans="2:65" s="102" customFormat="1" ht="15.75" customHeight="1" x14ac:dyDescent="0.3">
      <c r="B951" s="103"/>
      <c r="C951" s="159" t="s">
        <v>1471</v>
      </c>
      <c r="D951" s="159" t="s">
        <v>145</v>
      </c>
      <c r="E951" s="160" t="s">
        <v>1472</v>
      </c>
      <c r="F951" s="161" t="s">
        <v>1473</v>
      </c>
      <c r="G951" s="162" t="s">
        <v>1364</v>
      </c>
      <c r="H951" s="163">
        <v>1</v>
      </c>
      <c r="I951" s="171"/>
      <c r="J951" s="164">
        <f>ROUND($I$951*$H$951,2)</f>
        <v>0</v>
      </c>
      <c r="K951" s="161"/>
      <c r="L951" s="103"/>
      <c r="M951" s="165"/>
      <c r="N951" s="179" t="s">
        <v>42</v>
      </c>
      <c r="O951" s="180">
        <v>0</v>
      </c>
      <c r="P951" s="180">
        <f>$O$951*$H$951</f>
        <v>0</v>
      </c>
      <c r="Q951" s="180">
        <v>0</v>
      </c>
      <c r="R951" s="180">
        <f>$Q$951*$H$951</f>
        <v>0</v>
      </c>
      <c r="S951" s="180">
        <v>0</v>
      </c>
      <c r="T951" s="181">
        <f>$S$951*$H$951</f>
        <v>0</v>
      </c>
      <c r="AR951" s="99" t="s">
        <v>226</v>
      </c>
      <c r="AT951" s="99" t="s">
        <v>145</v>
      </c>
      <c r="AU951" s="99" t="s">
        <v>168</v>
      </c>
      <c r="AY951" s="102" t="s">
        <v>142</v>
      </c>
      <c r="BE951" s="169">
        <f>IF($N$951="základní",$J$951,0)</f>
        <v>0</v>
      </c>
      <c r="BF951" s="169">
        <f>IF($N$951="snížená",$J$951,0)</f>
        <v>0</v>
      </c>
      <c r="BG951" s="169">
        <f>IF($N$951="zákl. přenesená",$J$951,0)</f>
        <v>0</v>
      </c>
      <c r="BH951" s="169">
        <f>IF($N$951="sníž. přenesená",$J$951,0)</f>
        <v>0</v>
      </c>
      <c r="BI951" s="169">
        <f>IF($N$951="nulová",$J$951,0)</f>
        <v>0</v>
      </c>
      <c r="BJ951" s="99" t="s">
        <v>77</v>
      </c>
      <c r="BK951" s="169">
        <f>ROUND($I$951*$H$951,2)</f>
        <v>0</v>
      </c>
      <c r="BL951" s="99" t="s">
        <v>226</v>
      </c>
      <c r="BM951" s="99" t="s">
        <v>1474</v>
      </c>
    </row>
    <row r="952" spans="2:65" s="102" customFormat="1" ht="27" customHeight="1" x14ac:dyDescent="0.3">
      <c r="B952" s="182"/>
      <c r="D952" s="183" t="s">
        <v>156</v>
      </c>
      <c r="E952" s="184"/>
      <c r="F952" s="184" t="s">
        <v>1262</v>
      </c>
      <c r="H952" s="185"/>
      <c r="L952" s="182"/>
      <c r="M952" s="186"/>
      <c r="T952" s="187"/>
      <c r="AT952" s="185" t="s">
        <v>156</v>
      </c>
      <c r="AU952" s="185" t="s">
        <v>168</v>
      </c>
      <c r="AV952" s="185" t="s">
        <v>77</v>
      </c>
      <c r="AW952" s="185" t="s">
        <v>121</v>
      </c>
      <c r="AX952" s="185" t="s">
        <v>71</v>
      </c>
      <c r="AY952" s="185" t="s">
        <v>142</v>
      </c>
    </row>
    <row r="953" spans="2:65" s="102" customFormat="1" ht="27" customHeight="1" x14ac:dyDescent="0.3">
      <c r="B953" s="182"/>
      <c r="D953" s="189" t="s">
        <v>156</v>
      </c>
      <c r="E953" s="185"/>
      <c r="F953" s="184" t="s">
        <v>1263</v>
      </c>
      <c r="H953" s="185"/>
      <c r="L953" s="182"/>
      <c r="M953" s="186"/>
      <c r="T953" s="187"/>
      <c r="AT953" s="185" t="s">
        <v>156</v>
      </c>
      <c r="AU953" s="185" t="s">
        <v>168</v>
      </c>
      <c r="AV953" s="185" t="s">
        <v>77</v>
      </c>
      <c r="AW953" s="185" t="s">
        <v>121</v>
      </c>
      <c r="AX953" s="185" t="s">
        <v>71</v>
      </c>
      <c r="AY953" s="185" t="s">
        <v>142</v>
      </c>
    </row>
    <row r="954" spans="2:65" s="102" customFormat="1" ht="15.75" customHeight="1" x14ac:dyDescent="0.3">
      <c r="B954" s="182"/>
      <c r="D954" s="189" t="s">
        <v>156</v>
      </c>
      <c r="E954" s="185"/>
      <c r="F954" s="184" t="s">
        <v>1366</v>
      </c>
      <c r="H954" s="185"/>
      <c r="L954" s="182"/>
      <c r="M954" s="186"/>
      <c r="T954" s="187"/>
      <c r="AT954" s="185" t="s">
        <v>156</v>
      </c>
      <c r="AU954" s="185" t="s">
        <v>168</v>
      </c>
      <c r="AV954" s="185" t="s">
        <v>77</v>
      </c>
      <c r="AW954" s="185" t="s">
        <v>121</v>
      </c>
      <c r="AX954" s="185" t="s">
        <v>71</v>
      </c>
      <c r="AY954" s="185" t="s">
        <v>142</v>
      </c>
    </row>
    <row r="955" spans="2:65" s="102" customFormat="1" ht="15.75" customHeight="1" x14ac:dyDescent="0.3">
      <c r="B955" s="188"/>
      <c r="D955" s="189" t="s">
        <v>156</v>
      </c>
      <c r="E955" s="190"/>
      <c r="F955" s="191" t="s">
        <v>77</v>
      </c>
      <c r="H955" s="192">
        <v>1</v>
      </c>
      <c r="L955" s="188"/>
      <c r="M955" s="193"/>
      <c r="T955" s="194"/>
      <c r="AT955" s="190" t="s">
        <v>156</v>
      </c>
      <c r="AU955" s="190" t="s">
        <v>168</v>
      </c>
      <c r="AV955" s="190" t="s">
        <v>79</v>
      </c>
      <c r="AW955" s="190" t="s">
        <v>121</v>
      </c>
      <c r="AX955" s="190" t="s">
        <v>71</v>
      </c>
      <c r="AY955" s="190" t="s">
        <v>142</v>
      </c>
    </row>
    <row r="956" spans="2:65" s="102" customFormat="1" ht="15.75" customHeight="1" x14ac:dyDescent="0.3">
      <c r="B956" s="195"/>
      <c r="D956" s="189" t="s">
        <v>156</v>
      </c>
      <c r="E956" s="196"/>
      <c r="F956" s="197" t="s">
        <v>167</v>
      </c>
      <c r="H956" s="198">
        <v>1</v>
      </c>
      <c r="L956" s="195"/>
      <c r="M956" s="199"/>
      <c r="T956" s="200"/>
      <c r="AT956" s="196" t="s">
        <v>156</v>
      </c>
      <c r="AU956" s="196" t="s">
        <v>168</v>
      </c>
      <c r="AV956" s="196" t="s">
        <v>149</v>
      </c>
      <c r="AW956" s="196" t="s">
        <v>121</v>
      </c>
      <c r="AX956" s="196" t="s">
        <v>77</v>
      </c>
      <c r="AY956" s="196" t="s">
        <v>142</v>
      </c>
    </row>
    <row r="957" spans="2:65" s="102" customFormat="1" ht="15.75" customHeight="1" x14ac:dyDescent="0.3">
      <c r="B957" s="103"/>
      <c r="C957" s="159" t="s">
        <v>1475</v>
      </c>
      <c r="D957" s="159" t="s">
        <v>145</v>
      </c>
      <c r="E957" s="160" t="s">
        <v>1476</v>
      </c>
      <c r="F957" s="161" t="s">
        <v>1477</v>
      </c>
      <c r="G957" s="162" t="s">
        <v>1364</v>
      </c>
      <c r="H957" s="163">
        <v>1</v>
      </c>
      <c r="I957" s="171"/>
      <c r="J957" s="164">
        <f>ROUND($I$957*$H$957,2)</f>
        <v>0</v>
      </c>
      <c r="K957" s="161"/>
      <c r="L957" s="103"/>
      <c r="M957" s="165"/>
      <c r="N957" s="179" t="s">
        <v>42</v>
      </c>
      <c r="O957" s="180">
        <v>0</v>
      </c>
      <c r="P957" s="180">
        <f>$O$957*$H$957</f>
        <v>0</v>
      </c>
      <c r="Q957" s="180">
        <v>0</v>
      </c>
      <c r="R957" s="180">
        <f>$Q$957*$H$957</f>
        <v>0</v>
      </c>
      <c r="S957" s="180">
        <v>0</v>
      </c>
      <c r="T957" s="181">
        <f>$S$957*$H$957</f>
        <v>0</v>
      </c>
      <c r="AR957" s="99" t="s">
        <v>226</v>
      </c>
      <c r="AT957" s="99" t="s">
        <v>145</v>
      </c>
      <c r="AU957" s="99" t="s">
        <v>168</v>
      </c>
      <c r="AY957" s="102" t="s">
        <v>142</v>
      </c>
      <c r="BE957" s="169">
        <f>IF($N$957="základní",$J$957,0)</f>
        <v>0</v>
      </c>
      <c r="BF957" s="169">
        <f>IF($N$957="snížená",$J$957,0)</f>
        <v>0</v>
      </c>
      <c r="BG957" s="169">
        <f>IF($N$957="zákl. přenesená",$J$957,0)</f>
        <v>0</v>
      </c>
      <c r="BH957" s="169">
        <f>IF($N$957="sníž. přenesená",$J$957,0)</f>
        <v>0</v>
      </c>
      <c r="BI957" s="169">
        <f>IF($N$957="nulová",$J$957,0)</f>
        <v>0</v>
      </c>
      <c r="BJ957" s="99" t="s">
        <v>77</v>
      </c>
      <c r="BK957" s="169">
        <f>ROUND($I$957*$H$957,2)</f>
        <v>0</v>
      </c>
      <c r="BL957" s="99" t="s">
        <v>226</v>
      </c>
      <c r="BM957" s="99" t="s">
        <v>1478</v>
      </c>
    </row>
    <row r="958" spans="2:65" s="102" customFormat="1" ht="27" customHeight="1" x14ac:dyDescent="0.3">
      <c r="B958" s="182"/>
      <c r="D958" s="183" t="s">
        <v>156</v>
      </c>
      <c r="E958" s="184"/>
      <c r="F958" s="184" t="s">
        <v>1262</v>
      </c>
      <c r="H958" s="185"/>
      <c r="L958" s="182"/>
      <c r="M958" s="186"/>
      <c r="T958" s="187"/>
      <c r="AT958" s="185" t="s">
        <v>156</v>
      </c>
      <c r="AU958" s="185" t="s">
        <v>168</v>
      </c>
      <c r="AV958" s="185" t="s">
        <v>77</v>
      </c>
      <c r="AW958" s="185" t="s">
        <v>121</v>
      </c>
      <c r="AX958" s="185" t="s">
        <v>71</v>
      </c>
      <c r="AY958" s="185" t="s">
        <v>142</v>
      </c>
    </row>
    <row r="959" spans="2:65" s="102" customFormat="1" ht="27" customHeight="1" x14ac:dyDescent="0.3">
      <c r="B959" s="182"/>
      <c r="D959" s="189" t="s">
        <v>156</v>
      </c>
      <c r="E959" s="185"/>
      <c r="F959" s="184" t="s">
        <v>1263</v>
      </c>
      <c r="H959" s="185"/>
      <c r="L959" s="182"/>
      <c r="M959" s="186"/>
      <c r="T959" s="187"/>
      <c r="AT959" s="185" t="s">
        <v>156</v>
      </c>
      <c r="AU959" s="185" t="s">
        <v>168</v>
      </c>
      <c r="AV959" s="185" t="s">
        <v>77</v>
      </c>
      <c r="AW959" s="185" t="s">
        <v>121</v>
      </c>
      <c r="AX959" s="185" t="s">
        <v>71</v>
      </c>
      <c r="AY959" s="185" t="s">
        <v>142</v>
      </c>
    </row>
    <row r="960" spans="2:65" s="102" customFormat="1" ht="15.75" customHeight="1" x14ac:dyDescent="0.3">
      <c r="B960" s="182"/>
      <c r="D960" s="189" t="s">
        <v>156</v>
      </c>
      <c r="E960" s="185"/>
      <c r="F960" s="184" t="s">
        <v>1366</v>
      </c>
      <c r="H960" s="185"/>
      <c r="L960" s="182"/>
      <c r="M960" s="186"/>
      <c r="T960" s="187"/>
      <c r="AT960" s="185" t="s">
        <v>156</v>
      </c>
      <c r="AU960" s="185" t="s">
        <v>168</v>
      </c>
      <c r="AV960" s="185" t="s">
        <v>77</v>
      </c>
      <c r="AW960" s="185" t="s">
        <v>121</v>
      </c>
      <c r="AX960" s="185" t="s">
        <v>71</v>
      </c>
      <c r="AY960" s="185" t="s">
        <v>142</v>
      </c>
    </row>
    <row r="961" spans="2:65" s="102" customFormat="1" ht="15.75" customHeight="1" x14ac:dyDescent="0.3">
      <c r="B961" s="188"/>
      <c r="D961" s="189" t="s">
        <v>156</v>
      </c>
      <c r="E961" s="190"/>
      <c r="F961" s="191" t="s">
        <v>77</v>
      </c>
      <c r="H961" s="192">
        <v>1</v>
      </c>
      <c r="L961" s="188"/>
      <c r="M961" s="193"/>
      <c r="T961" s="194"/>
      <c r="AT961" s="190" t="s">
        <v>156</v>
      </c>
      <c r="AU961" s="190" t="s">
        <v>168</v>
      </c>
      <c r="AV961" s="190" t="s">
        <v>79</v>
      </c>
      <c r="AW961" s="190" t="s">
        <v>121</v>
      </c>
      <c r="AX961" s="190" t="s">
        <v>71</v>
      </c>
      <c r="AY961" s="190" t="s">
        <v>142</v>
      </c>
    </row>
    <row r="962" spans="2:65" s="102" customFormat="1" ht="15.75" customHeight="1" x14ac:dyDescent="0.3">
      <c r="B962" s="195"/>
      <c r="D962" s="189" t="s">
        <v>156</v>
      </c>
      <c r="E962" s="196"/>
      <c r="F962" s="197" t="s">
        <v>167</v>
      </c>
      <c r="H962" s="198">
        <v>1</v>
      </c>
      <c r="L962" s="195"/>
      <c r="M962" s="199"/>
      <c r="T962" s="200"/>
      <c r="AT962" s="196" t="s">
        <v>156</v>
      </c>
      <c r="AU962" s="196" t="s">
        <v>168</v>
      </c>
      <c r="AV962" s="196" t="s">
        <v>149</v>
      </c>
      <c r="AW962" s="196" t="s">
        <v>121</v>
      </c>
      <c r="AX962" s="196" t="s">
        <v>77</v>
      </c>
      <c r="AY962" s="196" t="s">
        <v>142</v>
      </c>
    </row>
    <row r="963" spans="2:65" s="102" customFormat="1" ht="15.75" customHeight="1" x14ac:dyDescent="0.3">
      <c r="B963" s="103"/>
      <c r="C963" s="159" t="s">
        <v>1479</v>
      </c>
      <c r="D963" s="159" t="s">
        <v>145</v>
      </c>
      <c r="E963" s="160" t="s">
        <v>1480</v>
      </c>
      <c r="F963" s="161" t="s">
        <v>1481</v>
      </c>
      <c r="G963" s="162" t="s">
        <v>1364</v>
      </c>
      <c r="H963" s="163">
        <v>1</v>
      </c>
      <c r="I963" s="171"/>
      <c r="J963" s="164">
        <f>ROUND($I$963*$H$963,2)</f>
        <v>0</v>
      </c>
      <c r="K963" s="161"/>
      <c r="L963" s="103"/>
      <c r="M963" s="165"/>
      <c r="N963" s="179" t="s">
        <v>42</v>
      </c>
      <c r="O963" s="180">
        <v>0</v>
      </c>
      <c r="P963" s="180">
        <f>$O$963*$H$963</f>
        <v>0</v>
      </c>
      <c r="Q963" s="180">
        <v>0</v>
      </c>
      <c r="R963" s="180">
        <f>$Q$963*$H$963</f>
        <v>0</v>
      </c>
      <c r="S963" s="180">
        <v>0</v>
      </c>
      <c r="T963" s="181">
        <f>$S$963*$H$963</f>
        <v>0</v>
      </c>
      <c r="AR963" s="99" t="s">
        <v>226</v>
      </c>
      <c r="AT963" s="99" t="s">
        <v>145</v>
      </c>
      <c r="AU963" s="99" t="s">
        <v>168</v>
      </c>
      <c r="AY963" s="102" t="s">
        <v>142</v>
      </c>
      <c r="BE963" s="169">
        <f>IF($N$963="základní",$J$963,0)</f>
        <v>0</v>
      </c>
      <c r="BF963" s="169">
        <f>IF($N$963="snížená",$J$963,0)</f>
        <v>0</v>
      </c>
      <c r="BG963" s="169">
        <f>IF($N$963="zákl. přenesená",$J$963,0)</f>
        <v>0</v>
      </c>
      <c r="BH963" s="169">
        <f>IF($N$963="sníž. přenesená",$J$963,0)</f>
        <v>0</v>
      </c>
      <c r="BI963" s="169">
        <f>IF($N$963="nulová",$J$963,0)</f>
        <v>0</v>
      </c>
      <c r="BJ963" s="99" t="s">
        <v>77</v>
      </c>
      <c r="BK963" s="169">
        <f>ROUND($I$963*$H$963,2)</f>
        <v>0</v>
      </c>
      <c r="BL963" s="99" t="s">
        <v>226</v>
      </c>
      <c r="BM963" s="99" t="s">
        <v>1482</v>
      </c>
    </row>
    <row r="964" spans="2:65" s="102" customFormat="1" ht="27" customHeight="1" x14ac:dyDescent="0.3">
      <c r="B964" s="182"/>
      <c r="D964" s="183" t="s">
        <v>156</v>
      </c>
      <c r="E964" s="184"/>
      <c r="F964" s="184" t="s">
        <v>1262</v>
      </c>
      <c r="H964" s="185"/>
      <c r="L964" s="182"/>
      <c r="M964" s="186"/>
      <c r="T964" s="187"/>
      <c r="AT964" s="185" t="s">
        <v>156</v>
      </c>
      <c r="AU964" s="185" t="s">
        <v>168</v>
      </c>
      <c r="AV964" s="185" t="s">
        <v>77</v>
      </c>
      <c r="AW964" s="185" t="s">
        <v>121</v>
      </c>
      <c r="AX964" s="185" t="s">
        <v>71</v>
      </c>
      <c r="AY964" s="185" t="s">
        <v>142</v>
      </c>
    </row>
    <row r="965" spans="2:65" s="102" customFormat="1" ht="27" customHeight="1" x14ac:dyDescent="0.3">
      <c r="B965" s="182"/>
      <c r="D965" s="189" t="s">
        <v>156</v>
      </c>
      <c r="E965" s="185"/>
      <c r="F965" s="184" t="s">
        <v>1263</v>
      </c>
      <c r="H965" s="185"/>
      <c r="L965" s="182"/>
      <c r="M965" s="186"/>
      <c r="T965" s="187"/>
      <c r="AT965" s="185" t="s">
        <v>156</v>
      </c>
      <c r="AU965" s="185" t="s">
        <v>168</v>
      </c>
      <c r="AV965" s="185" t="s">
        <v>77</v>
      </c>
      <c r="AW965" s="185" t="s">
        <v>121</v>
      </c>
      <c r="AX965" s="185" t="s">
        <v>71</v>
      </c>
      <c r="AY965" s="185" t="s">
        <v>142</v>
      </c>
    </row>
    <row r="966" spans="2:65" s="102" customFormat="1" ht="15.75" customHeight="1" x14ac:dyDescent="0.3">
      <c r="B966" s="182"/>
      <c r="D966" s="189" t="s">
        <v>156</v>
      </c>
      <c r="E966" s="185"/>
      <c r="F966" s="184" t="s">
        <v>1366</v>
      </c>
      <c r="H966" s="185"/>
      <c r="L966" s="182"/>
      <c r="M966" s="186"/>
      <c r="T966" s="187"/>
      <c r="AT966" s="185" t="s">
        <v>156</v>
      </c>
      <c r="AU966" s="185" t="s">
        <v>168</v>
      </c>
      <c r="AV966" s="185" t="s">
        <v>77</v>
      </c>
      <c r="AW966" s="185" t="s">
        <v>121</v>
      </c>
      <c r="AX966" s="185" t="s">
        <v>71</v>
      </c>
      <c r="AY966" s="185" t="s">
        <v>142</v>
      </c>
    </row>
    <row r="967" spans="2:65" s="102" customFormat="1" ht="15.75" customHeight="1" x14ac:dyDescent="0.3">
      <c r="B967" s="188"/>
      <c r="D967" s="189" t="s">
        <v>156</v>
      </c>
      <c r="E967" s="190"/>
      <c r="F967" s="191" t="s">
        <v>77</v>
      </c>
      <c r="H967" s="192">
        <v>1</v>
      </c>
      <c r="L967" s="188"/>
      <c r="M967" s="193"/>
      <c r="T967" s="194"/>
      <c r="AT967" s="190" t="s">
        <v>156</v>
      </c>
      <c r="AU967" s="190" t="s">
        <v>168</v>
      </c>
      <c r="AV967" s="190" t="s">
        <v>79</v>
      </c>
      <c r="AW967" s="190" t="s">
        <v>121</v>
      </c>
      <c r="AX967" s="190" t="s">
        <v>71</v>
      </c>
      <c r="AY967" s="190" t="s">
        <v>142</v>
      </c>
    </row>
    <row r="968" spans="2:65" s="102" customFormat="1" ht="15.75" customHeight="1" x14ac:dyDescent="0.3">
      <c r="B968" s="195"/>
      <c r="D968" s="189" t="s">
        <v>156</v>
      </c>
      <c r="E968" s="196"/>
      <c r="F968" s="197" t="s">
        <v>167</v>
      </c>
      <c r="H968" s="198">
        <v>1</v>
      </c>
      <c r="L968" s="195"/>
      <c r="M968" s="199"/>
      <c r="T968" s="200"/>
      <c r="AT968" s="196" t="s">
        <v>156</v>
      </c>
      <c r="AU968" s="196" t="s">
        <v>168</v>
      </c>
      <c r="AV968" s="196" t="s">
        <v>149</v>
      </c>
      <c r="AW968" s="196" t="s">
        <v>121</v>
      </c>
      <c r="AX968" s="196" t="s">
        <v>77</v>
      </c>
      <c r="AY968" s="196" t="s">
        <v>142</v>
      </c>
    </row>
    <row r="969" spans="2:65" s="102" customFormat="1" ht="15.75" customHeight="1" x14ac:dyDescent="0.3">
      <c r="B969" s="103"/>
      <c r="C969" s="159" t="s">
        <v>1483</v>
      </c>
      <c r="D969" s="159" t="s">
        <v>145</v>
      </c>
      <c r="E969" s="160" t="s">
        <v>1484</v>
      </c>
      <c r="F969" s="161" t="s">
        <v>1485</v>
      </c>
      <c r="G969" s="162" t="s">
        <v>1364</v>
      </c>
      <c r="H969" s="163">
        <v>3</v>
      </c>
      <c r="I969" s="171"/>
      <c r="J969" s="164">
        <f>ROUND($I$969*$H$969,2)</f>
        <v>0</v>
      </c>
      <c r="K969" s="161"/>
      <c r="L969" s="103"/>
      <c r="M969" s="165"/>
      <c r="N969" s="179" t="s">
        <v>42</v>
      </c>
      <c r="O969" s="180">
        <v>0</v>
      </c>
      <c r="P969" s="180">
        <f>$O$969*$H$969</f>
        <v>0</v>
      </c>
      <c r="Q969" s="180">
        <v>0</v>
      </c>
      <c r="R969" s="180">
        <f>$Q$969*$H$969</f>
        <v>0</v>
      </c>
      <c r="S969" s="180">
        <v>0</v>
      </c>
      <c r="T969" s="181">
        <f>$S$969*$H$969</f>
        <v>0</v>
      </c>
      <c r="AR969" s="99" t="s">
        <v>226</v>
      </c>
      <c r="AT969" s="99" t="s">
        <v>145</v>
      </c>
      <c r="AU969" s="99" t="s">
        <v>168</v>
      </c>
      <c r="AY969" s="102" t="s">
        <v>142</v>
      </c>
      <c r="BE969" s="169">
        <f>IF($N$969="základní",$J$969,0)</f>
        <v>0</v>
      </c>
      <c r="BF969" s="169">
        <f>IF($N$969="snížená",$J$969,0)</f>
        <v>0</v>
      </c>
      <c r="BG969" s="169">
        <f>IF($N$969="zákl. přenesená",$J$969,0)</f>
        <v>0</v>
      </c>
      <c r="BH969" s="169">
        <f>IF($N$969="sníž. přenesená",$J$969,0)</f>
        <v>0</v>
      </c>
      <c r="BI969" s="169">
        <f>IF($N$969="nulová",$J$969,0)</f>
        <v>0</v>
      </c>
      <c r="BJ969" s="99" t="s">
        <v>77</v>
      </c>
      <c r="BK969" s="169">
        <f>ROUND($I$969*$H$969,2)</f>
        <v>0</v>
      </c>
      <c r="BL969" s="99" t="s">
        <v>226</v>
      </c>
      <c r="BM969" s="99" t="s">
        <v>1486</v>
      </c>
    </row>
    <row r="970" spans="2:65" s="102" customFormat="1" ht="27" customHeight="1" x14ac:dyDescent="0.3">
      <c r="B970" s="182"/>
      <c r="D970" s="183" t="s">
        <v>156</v>
      </c>
      <c r="E970" s="184"/>
      <c r="F970" s="184" t="s">
        <v>1262</v>
      </c>
      <c r="H970" s="185"/>
      <c r="L970" s="182"/>
      <c r="M970" s="186"/>
      <c r="T970" s="187"/>
      <c r="AT970" s="185" t="s">
        <v>156</v>
      </c>
      <c r="AU970" s="185" t="s">
        <v>168</v>
      </c>
      <c r="AV970" s="185" t="s">
        <v>77</v>
      </c>
      <c r="AW970" s="185" t="s">
        <v>121</v>
      </c>
      <c r="AX970" s="185" t="s">
        <v>71</v>
      </c>
      <c r="AY970" s="185" t="s">
        <v>142</v>
      </c>
    </row>
    <row r="971" spans="2:65" s="102" customFormat="1" ht="27" customHeight="1" x14ac:dyDescent="0.3">
      <c r="B971" s="182"/>
      <c r="D971" s="189" t="s">
        <v>156</v>
      </c>
      <c r="E971" s="185"/>
      <c r="F971" s="184" t="s">
        <v>1263</v>
      </c>
      <c r="H971" s="185"/>
      <c r="L971" s="182"/>
      <c r="M971" s="186"/>
      <c r="T971" s="187"/>
      <c r="AT971" s="185" t="s">
        <v>156</v>
      </c>
      <c r="AU971" s="185" t="s">
        <v>168</v>
      </c>
      <c r="AV971" s="185" t="s">
        <v>77</v>
      </c>
      <c r="AW971" s="185" t="s">
        <v>121</v>
      </c>
      <c r="AX971" s="185" t="s">
        <v>71</v>
      </c>
      <c r="AY971" s="185" t="s">
        <v>142</v>
      </c>
    </row>
    <row r="972" spans="2:65" s="102" customFormat="1" ht="15.75" customHeight="1" x14ac:dyDescent="0.3">
      <c r="B972" s="182"/>
      <c r="D972" s="189" t="s">
        <v>156</v>
      </c>
      <c r="E972" s="185"/>
      <c r="F972" s="184" t="s">
        <v>1366</v>
      </c>
      <c r="H972" s="185"/>
      <c r="L972" s="182"/>
      <c r="M972" s="186"/>
      <c r="T972" s="187"/>
      <c r="AT972" s="185" t="s">
        <v>156</v>
      </c>
      <c r="AU972" s="185" t="s">
        <v>168</v>
      </c>
      <c r="AV972" s="185" t="s">
        <v>77</v>
      </c>
      <c r="AW972" s="185" t="s">
        <v>121</v>
      </c>
      <c r="AX972" s="185" t="s">
        <v>71</v>
      </c>
      <c r="AY972" s="185" t="s">
        <v>142</v>
      </c>
    </row>
    <row r="973" spans="2:65" s="102" customFormat="1" ht="15.75" customHeight="1" x14ac:dyDescent="0.3">
      <c r="B973" s="188"/>
      <c r="D973" s="189" t="s">
        <v>156</v>
      </c>
      <c r="E973" s="190"/>
      <c r="F973" s="191" t="s">
        <v>168</v>
      </c>
      <c r="H973" s="192">
        <v>3</v>
      </c>
      <c r="L973" s="188"/>
      <c r="M973" s="193"/>
      <c r="T973" s="194"/>
      <c r="AT973" s="190" t="s">
        <v>156</v>
      </c>
      <c r="AU973" s="190" t="s">
        <v>168</v>
      </c>
      <c r="AV973" s="190" t="s">
        <v>79</v>
      </c>
      <c r="AW973" s="190" t="s">
        <v>121</v>
      </c>
      <c r="AX973" s="190" t="s">
        <v>71</v>
      </c>
      <c r="AY973" s="190" t="s">
        <v>142</v>
      </c>
    </row>
    <row r="974" spans="2:65" s="102" customFormat="1" ht="15.75" customHeight="1" x14ac:dyDescent="0.3">
      <c r="B974" s="195"/>
      <c r="D974" s="189" t="s">
        <v>156</v>
      </c>
      <c r="E974" s="196"/>
      <c r="F974" s="197" t="s">
        <v>167</v>
      </c>
      <c r="H974" s="198">
        <v>3</v>
      </c>
      <c r="L974" s="195"/>
      <c r="M974" s="199"/>
      <c r="T974" s="200"/>
      <c r="AT974" s="196" t="s">
        <v>156</v>
      </c>
      <c r="AU974" s="196" t="s">
        <v>168</v>
      </c>
      <c r="AV974" s="196" t="s">
        <v>149</v>
      </c>
      <c r="AW974" s="196" t="s">
        <v>121</v>
      </c>
      <c r="AX974" s="196" t="s">
        <v>77</v>
      </c>
      <c r="AY974" s="196" t="s">
        <v>142</v>
      </c>
    </row>
    <row r="975" spans="2:65" s="102" customFormat="1" ht="15.75" customHeight="1" x14ac:dyDescent="0.3">
      <c r="B975" s="103"/>
      <c r="C975" s="159" t="s">
        <v>1487</v>
      </c>
      <c r="D975" s="159" t="s">
        <v>145</v>
      </c>
      <c r="E975" s="160" t="s">
        <v>1488</v>
      </c>
      <c r="F975" s="161" t="s">
        <v>1489</v>
      </c>
      <c r="G975" s="162" t="s">
        <v>1364</v>
      </c>
      <c r="H975" s="163">
        <v>1</v>
      </c>
      <c r="I975" s="171"/>
      <c r="J975" s="164">
        <f>ROUND($I$975*$H$975,2)</f>
        <v>0</v>
      </c>
      <c r="K975" s="161"/>
      <c r="L975" s="103"/>
      <c r="M975" s="165"/>
      <c r="N975" s="179" t="s">
        <v>42</v>
      </c>
      <c r="O975" s="180">
        <v>0</v>
      </c>
      <c r="P975" s="180">
        <f>$O$975*$H$975</f>
        <v>0</v>
      </c>
      <c r="Q975" s="180">
        <v>0</v>
      </c>
      <c r="R975" s="180">
        <f>$Q$975*$H$975</f>
        <v>0</v>
      </c>
      <c r="S975" s="180">
        <v>0</v>
      </c>
      <c r="T975" s="181">
        <f>$S$975*$H$975</f>
        <v>0</v>
      </c>
      <c r="AR975" s="99" t="s">
        <v>226</v>
      </c>
      <c r="AT975" s="99" t="s">
        <v>145</v>
      </c>
      <c r="AU975" s="99" t="s">
        <v>168</v>
      </c>
      <c r="AY975" s="102" t="s">
        <v>142</v>
      </c>
      <c r="BE975" s="169">
        <f>IF($N$975="základní",$J$975,0)</f>
        <v>0</v>
      </c>
      <c r="BF975" s="169">
        <f>IF($N$975="snížená",$J$975,0)</f>
        <v>0</v>
      </c>
      <c r="BG975" s="169">
        <f>IF($N$975="zákl. přenesená",$J$975,0)</f>
        <v>0</v>
      </c>
      <c r="BH975" s="169">
        <f>IF($N$975="sníž. přenesená",$J$975,0)</f>
        <v>0</v>
      </c>
      <c r="BI975" s="169">
        <f>IF($N$975="nulová",$J$975,0)</f>
        <v>0</v>
      </c>
      <c r="BJ975" s="99" t="s">
        <v>77</v>
      </c>
      <c r="BK975" s="169">
        <f>ROUND($I$975*$H$975,2)</f>
        <v>0</v>
      </c>
      <c r="BL975" s="99" t="s">
        <v>226</v>
      </c>
      <c r="BM975" s="99" t="s">
        <v>1490</v>
      </c>
    </row>
    <row r="976" spans="2:65" s="102" customFormat="1" ht="27" customHeight="1" x14ac:dyDescent="0.3">
      <c r="B976" s="182"/>
      <c r="D976" s="183" t="s">
        <v>156</v>
      </c>
      <c r="E976" s="184"/>
      <c r="F976" s="184" t="s">
        <v>1262</v>
      </c>
      <c r="H976" s="185"/>
      <c r="L976" s="182"/>
      <c r="M976" s="186"/>
      <c r="T976" s="187"/>
      <c r="AT976" s="185" t="s">
        <v>156</v>
      </c>
      <c r="AU976" s="185" t="s">
        <v>168</v>
      </c>
      <c r="AV976" s="185" t="s">
        <v>77</v>
      </c>
      <c r="AW976" s="185" t="s">
        <v>121</v>
      </c>
      <c r="AX976" s="185" t="s">
        <v>71</v>
      </c>
      <c r="AY976" s="185" t="s">
        <v>142</v>
      </c>
    </row>
    <row r="977" spans="2:65" s="102" customFormat="1" ht="27" customHeight="1" x14ac:dyDescent="0.3">
      <c r="B977" s="182"/>
      <c r="D977" s="189" t="s">
        <v>156</v>
      </c>
      <c r="E977" s="185"/>
      <c r="F977" s="184" t="s">
        <v>1263</v>
      </c>
      <c r="H977" s="185"/>
      <c r="L977" s="182"/>
      <c r="M977" s="186"/>
      <c r="T977" s="187"/>
      <c r="AT977" s="185" t="s">
        <v>156</v>
      </c>
      <c r="AU977" s="185" t="s">
        <v>168</v>
      </c>
      <c r="AV977" s="185" t="s">
        <v>77</v>
      </c>
      <c r="AW977" s="185" t="s">
        <v>121</v>
      </c>
      <c r="AX977" s="185" t="s">
        <v>71</v>
      </c>
      <c r="AY977" s="185" t="s">
        <v>142</v>
      </c>
    </row>
    <row r="978" spans="2:65" s="102" customFormat="1" ht="15.75" customHeight="1" x14ac:dyDescent="0.3">
      <c r="B978" s="182"/>
      <c r="D978" s="189" t="s">
        <v>156</v>
      </c>
      <c r="E978" s="185"/>
      <c r="F978" s="184" t="s">
        <v>1366</v>
      </c>
      <c r="H978" s="185"/>
      <c r="L978" s="182"/>
      <c r="M978" s="186"/>
      <c r="T978" s="187"/>
      <c r="AT978" s="185" t="s">
        <v>156</v>
      </c>
      <c r="AU978" s="185" t="s">
        <v>168</v>
      </c>
      <c r="AV978" s="185" t="s">
        <v>77</v>
      </c>
      <c r="AW978" s="185" t="s">
        <v>121</v>
      </c>
      <c r="AX978" s="185" t="s">
        <v>71</v>
      </c>
      <c r="AY978" s="185" t="s">
        <v>142</v>
      </c>
    </row>
    <row r="979" spans="2:65" s="102" customFormat="1" ht="15.75" customHeight="1" x14ac:dyDescent="0.3">
      <c r="B979" s="188"/>
      <c r="D979" s="189" t="s">
        <v>156</v>
      </c>
      <c r="E979" s="190"/>
      <c r="F979" s="191" t="s">
        <v>77</v>
      </c>
      <c r="H979" s="192">
        <v>1</v>
      </c>
      <c r="L979" s="188"/>
      <c r="M979" s="193"/>
      <c r="T979" s="194"/>
      <c r="AT979" s="190" t="s">
        <v>156</v>
      </c>
      <c r="AU979" s="190" t="s">
        <v>168</v>
      </c>
      <c r="AV979" s="190" t="s">
        <v>79</v>
      </c>
      <c r="AW979" s="190" t="s">
        <v>121</v>
      </c>
      <c r="AX979" s="190" t="s">
        <v>71</v>
      </c>
      <c r="AY979" s="190" t="s">
        <v>142</v>
      </c>
    </row>
    <row r="980" spans="2:65" s="102" customFormat="1" ht="15.75" customHeight="1" x14ac:dyDescent="0.3">
      <c r="B980" s="195"/>
      <c r="D980" s="189" t="s">
        <v>156</v>
      </c>
      <c r="E980" s="196"/>
      <c r="F980" s="197" t="s">
        <v>167</v>
      </c>
      <c r="H980" s="198">
        <v>1</v>
      </c>
      <c r="L980" s="195"/>
      <c r="M980" s="199"/>
      <c r="T980" s="200"/>
      <c r="AT980" s="196" t="s">
        <v>156</v>
      </c>
      <c r="AU980" s="196" t="s">
        <v>168</v>
      </c>
      <c r="AV980" s="196" t="s">
        <v>149</v>
      </c>
      <c r="AW980" s="196" t="s">
        <v>121</v>
      </c>
      <c r="AX980" s="196" t="s">
        <v>77</v>
      </c>
      <c r="AY980" s="196" t="s">
        <v>142</v>
      </c>
    </row>
    <row r="981" spans="2:65" s="102" customFormat="1" ht="15.75" customHeight="1" x14ac:dyDescent="0.3">
      <c r="B981" s="103"/>
      <c r="C981" s="159" t="s">
        <v>1491</v>
      </c>
      <c r="D981" s="159" t="s">
        <v>145</v>
      </c>
      <c r="E981" s="160" t="s">
        <v>1492</v>
      </c>
      <c r="F981" s="161" t="s">
        <v>1493</v>
      </c>
      <c r="G981" s="162" t="s">
        <v>1364</v>
      </c>
      <c r="H981" s="163">
        <v>3</v>
      </c>
      <c r="I981" s="171"/>
      <c r="J981" s="164">
        <f>ROUND($I$981*$H$981,2)</f>
        <v>0</v>
      </c>
      <c r="K981" s="161"/>
      <c r="L981" s="103"/>
      <c r="M981" s="165"/>
      <c r="N981" s="179" t="s">
        <v>42</v>
      </c>
      <c r="O981" s="180">
        <v>0</v>
      </c>
      <c r="P981" s="180">
        <f>$O$981*$H$981</f>
        <v>0</v>
      </c>
      <c r="Q981" s="180">
        <v>0</v>
      </c>
      <c r="R981" s="180">
        <f>$Q$981*$H$981</f>
        <v>0</v>
      </c>
      <c r="S981" s="180">
        <v>0</v>
      </c>
      <c r="T981" s="181">
        <f>$S$981*$H$981</f>
        <v>0</v>
      </c>
      <c r="AR981" s="99" t="s">
        <v>226</v>
      </c>
      <c r="AT981" s="99" t="s">
        <v>145</v>
      </c>
      <c r="AU981" s="99" t="s">
        <v>168</v>
      </c>
      <c r="AY981" s="102" t="s">
        <v>142</v>
      </c>
      <c r="BE981" s="169">
        <f>IF($N$981="základní",$J$981,0)</f>
        <v>0</v>
      </c>
      <c r="BF981" s="169">
        <f>IF($N$981="snížená",$J$981,0)</f>
        <v>0</v>
      </c>
      <c r="BG981" s="169">
        <f>IF($N$981="zákl. přenesená",$J$981,0)</f>
        <v>0</v>
      </c>
      <c r="BH981" s="169">
        <f>IF($N$981="sníž. přenesená",$J$981,0)</f>
        <v>0</v>
      </c>
      <c r="BI981" s="169">
        <f>IF($N$981="nulová",$J$981,0)</f>
        <v>0</v>
      </c>
      <c r="BJ981" s="99" t="s">
        <v>77</v>
      </c>
      <c r="BK981" s="169">
        <f>ROUND($I$981*$H$981,2)</f>
        <v>0</v>
      </c>
      <c r="BL981" s="99" t="s">
        <v>226</v>
      </c>
      <c r="BM981" s="99" t="s">
        <v>1494</v>
      </c>
    </row>
    <row r="982" spans="2:65" s="102" customFormat="1" ht="27" customHeight="1" x14ac:dyDescent="0.3">
      <c r="B982" s="182"/>
      <c r="D982" s="183" t="s">
        <v>156</v>
      </c>
      <c r="E982" s="184"/>
      <c r="F982" s="184" t="s">
        <v>1262</v>
      </c>
      <c r="H982" s="185"/>
      <c r="L982" s="182"/>
      <c r="M982" s="186"/>
      <c r="T982" s="187"/>
      <c r="AT982" s="185" t="s">
        <v>156</v>
      </c>
      <c r="AU982" s="185" t="s">
        <v>168</v>
      </c>
      <c r="AV982" s="185" t="s">
        <v>77</v>
      </c>
      <c r="AW982" s="185" t="s">
        <v>121</v>
      </c>
      <c r="AX982" s="185" t="s">
        <v>71</v>
      </c>
      <c r="AY982" s="185" t="s">
        <v>142</v>
      </c>
    </row>
    <row r="983" spans="2:65" s="102" customFormat="1" ht="27" customHeight="1" x14ac:dyDescent="0.3">
      <c r="B983" s="182"/>
      <c r="D983" s="189" t="s">
        <v>156</v>
      </c>
      <c r="E983" s="185"/>
      <c r="F983" s="184" t="s">
        <v>1263</v>
      </c>
      <c r="H983" s="185"/>
      <c r="L983" s="182"/>
      <c r="M983" s="186"/>
      <c r="T983" s="187"/>
      <c r="AT983" s="185" t="s">
        <v>156</v>
      </c>
      <c r="AU983" s="185" t="s">
        <v>168</v>
      </c>
      <c r="AV983" s="185" t="s">
        <v>77</v>
      </c>
      <c r="AW983" s="185" t="s">
        <v>121</v>
      </c>
      <c r="AX983" s="185" t="s">
        <v>71</v>
      </c>
      <c r="AY983" s="185" t="s">
        <v>142</v>
      </c>
    </row>
    <row r="984" spans="2:65" s="102" customFormat="1" ht="15.75" customHeight="1" x14ac:dyDescent="0.3">
      <c r="B984" s="182"/>
      <c r="D984" s="189" t="s">
        <v>156</v>
      </c>
      <c r="E984" s="185"/>
      <c r="F984" s="184" t="s">
        <v>1495</v>
      </c>
      <c r="H984" s="185"/>
      <c r="L984" s="182"/>
      <c r="M984" s="186"/>
      <c r="T984" s="187"/>
      <c r="AT984" s="185" t="s">
        <v>156</v>
      </c>
      <c r="AU984" s="185" t="s">
        <v>168</v>
      </c>
      <c r="AV984" s="185" t="s">
        <v>77</v>
      </c>
      <c r="AW984" s="185" t="s">
        <v>121</v>
      </c>
      <c r="AX984" s="185" t="s">
        <v>71</v>
      </c>
      <c r="AY984" s="185" t="s">
        <v>142</v>
      </c>
    </row>
    <row r="985" spans="2:65" s="102" customFormat="1" ht="15.75" customHeight="1" x14ac:dyDescent="0.3">
      <c r="B985" s="188"/>
      <c r="D985" s="189" t="s">
        <v>156</v>
      </c>
      <c r="E985" s="190"/>
      <c r="F985" s="191" t="s">
        <v>168</v>
      </c>
      <c r="H985" s="192">
        <v>3</v>
      </c>
      <c r="L985" s="188"/>
      <c r="M985" s="193"/>
      <c r="T985" s="194"/>
      <c r="AT985" s="190" t="s">
        <v>156</v>
      </c>
      <c r="AU985" s="190" t="s">
        <v>168</v>
      </c>
      <c r="AV985" s="190" t="s">
        <v>79</v>
      </c>
      <c r="AW985" s="190" t="s">
        <v>121</v>
      </c>
      <c r="AX985" s="190" t="s">
        <v>71</v>
      </c>
      <c r="AY985" s="190" t="s">
        <v>142</v>
      </c>
    </row>
    <row r="986" spans="2:65" s="102" customFormat="1" ht="15.75" customHeight="1" x14ac:dyDescent="0.3">
      <c r="B986" s="195"/>
      <c r="D986" s="189" t="s">
        <v>156</v>
      </c>
      <c r="E986" s="196"/>
      <c r="F986" s="197" t="s">
        <v>167</v>
      </c>
      <c r="H986" s="198">
        <v>3</v>
      </c>
      <c r="L986" s="195"/>
      <c r="M986" s="199"/>
      <c r="T986" s="200"/>
      <c r="AT986" s="196" t="s">
        <v>156</v>
      </c>
      <c r="AU986" s="196" t="s">
        <v>168</v>
      </c>
      <c r="AV986" s="196" t="s">
        <v>149</v>
      </c>
      <c r="AW986" s="196" t="s">
        <v>121</v>
      </c>
      <c r="AX986" s="196" t="s">
        <v>77</v>
      </c>
      <c r="AY986" s="196" t="s">
        <v>142</v>
      </c>
    </row>
    <row r="987" spans="2:65" s="102" customFormat="1" ht="15.75" customHeight="1" x14ac:dyDescent="0.3">
      <c r="B987" s="103"/>
      <c r="C987" s="159" t="s">
        <v>1496</v>
      </c>
      <c r="D987" s="159" t="s">
        <v>145</v>
      </c>
      <c r="E987" s="160" t="s">
        <v>1497</v>
      </c>
      <c r="F987" s="161" t="s">
        <v>1498</v>
      </c>
      <c r="G987" s="162" t="s">
        <v>1364</v>
      </c>
      <c r="H987" s="163">
        <v>1</v>
      </c>
      <c r="I987" s="171"/>
      <c r="J987" s="164">
        <f>ROUND($I$987*$H$987,2)</f>
        <v>0</v>
      </c>
      <c r="K987" s="161"/>
      <c r="L987" s="103"/>
      <c r="M987" s="165"/>
      <c r="N987" s="179" t="s">
        <v>42</v>
      </c>
      <c r="O987" s="180">
        <v>0</v>
      </c>
      <c r="P987" s="180">
        <f>$O$987*$H$987</f>
        <v>0</v>
      </c>
      <c r="Q987" s="180">
        <v>0</v>
      </c>
      <c r="R987" s="180">
        <f>$Q$987*$H$987</f>
        <v>0</v>
      </c>
      <c r="S987" s="180">
        <v>0</v>
      </c>
      <c r="T987" s="181">
        <f>$S$987*$H$987</f>
        <v>0</v>
      </c>
      <c r="AR987" s="99" t="s">
        <v>226</v>
      </c>
      <c r="AT987" s="99" t="s">
        <v>145</v>
      </c>
      <c r="AU987" s="99" t="s">
        <v>168</v>
      </c>
      <c r="AY987" s="102" t="s">
        <v>142</v>
      </c>
      <c r="BE987" s="169">
        <f>IF($N$987="základní",$J$987,0)</f>
        <v>0</v>
      </c>
      <c r="BF987" s="169">
        <f>IF($N$987="snížená",$J$987,0)</f>
        <v>0</v>
      </c>
      <c r="BG987" s="169">
        <f>IF($N$987="zákl. přenesená",$J$987,0)</f>
        <v>0</v>
      </c>
      <c r="BH987" s="169">
        <f>IF($N$987="sníž. přenesená",$J$987,0)</f>
        <v>0</v>
      </c>
      <c r="BI987" s="169">
        <f>IF($N$987="nulová",$J$987,0)</f>
        <v>0</v>
      </c>
      <c r="BJ987" s="99" t="s">
        <v>77</v>
      </c>
      <c r="BK987" s="169">
        <f>ROUND($I$987*$H$987,2)</f>
        <v>0</v>
      </c>
      <c r="BL987" s="99" t="s">
        <v>226</v>
      </c>
      <c r="BM987" s="99" t="s">
        <v>1499</v>
      </c>
    </row>
    <row r="988" spans="2:65" s="102" customFormat="1" ht="27" customHeight="1" x14ac:dyDescent="0.3">
      <c r="B988" s="182"/>
      <c r="D988" s="183" t="s">
        <v>156</v>
      </c>
      <c r="E988" s="184"/>
      <c r="F988" s="184" t="s">
        <v>1262</v>
      </c>
      <c r="H988" s="185"/>
      <c r="L988" s="182"/>
      <c r="M988" s="186"/>
      <c r="T988" s="187"/>
      <c r="AT988" s="185" t="s">
        <v>156</v>
      </c>
      <c r="AU988" s="185" t="s">
        <v>168</v>
      </c>
      <c r="AV988" s="185" t="s">
        <v>77</v>
      </c>
      <c r="AW988" s="185" t="s">
        <v>121</v>
      </c>
      <c r="AX988" s="185" t="s">
        <v>71</v>
      </c>
      <c r="AY988" s="185" t="s">
        <v>142</v>
      </c>
    </row>
    <row r="989" spans="2:65" s="102" customFormat="1" ht="27" customHeight="1" x14ac:dyDescent="0.3">
      <c r="B989" s="182"/>
      <c r="D989" s="189" t="s">
        <v>156</v>
      </c>
      <c r="E989" s="185"/>
      <c r="F989" s="184" t="s">
        <v>1263</v>
      </c>
      <c r="H989" s="185"/>
      <c r="L989" s="182"/>
      <c r="M989" s="186"/>
      <c r="T989" s="187"/>
      <c r="AT989" s="185" t="s">
        <v>156</v>
      </c>
      <c r="AU989" s="185" t="s">
        <v>168</v>
      </c>
      <c r="AV989" s="185" t="s">
        <v>77</v>
      </c>
      <c r="AW989" s="185" t="s">
        <v>121</v>
      </c>
      <c r="AX989" s="185" t="s">
        <v>71</v>
      </c>
      <c r="AY989" s="185" t="s">
        <v>142</v>
      </c>
    </row>
    <row r="990" spans="2:65" s="102" customFormat="1" ht="15.75" customHeight="1" x14ac:dyDescent="0.3">
      <c r="B990" s="182"/>
      <c r="D990" s="189" t="s">
        <v>156</v>
      </c>
      <c r="E990" s="185"/>
      <c r="F990" s="184" t="s">
        <v>1495</v>
      </c>
      <c r="H990" s="185"/>
      <c r="L990" s="182"/>
      <c r="M990" s="186"/>
      <c r="T990" s="187"/>
      <c r="AT990" s="185" t="s">
        <v>156</v>
      </c>
      <c r="AU990" s="185" t="s">
        <v>168</v>
      </c>
      <c r="AV990" s="185" t="s">
        <v>77</v>
      </c>
      <c r="AW990" s="185" t="s">
        <v>121</v>
      </c>
      <c r="AX990" s="185" t="s">
        <v>71</v>
      </c>
      <c r="AY990" s="185" t="s">
        <v>142</v>
      </c>
    </row>
    <row r="991" spans="2:65" s="102" customFormat="1" ht="15.75" customHeight="1" x14ac:dyDescent="0.3">
      <c r="B991" s="188"/>
      <c r="D991" s="189" t="s">
        <v>156</v>
      </c>
      <c r="E991" s="190"/>
      <c r="F991" s="191" t="s">
        <v>77</v>
      </c>
      <c r="H991" s="192">
        <v>1</v>
      </c>
      <c r="L991" s="188"/>
      <c r="M991" s="193"/>
      <c r="T991" s="194"/>
      <c r="AT991" s="190" t="s">
        <v>156</v>
      </c>
      <c r="AU991" s="190" t="s">
        <v>168</v>
      </c>
      <c r="AV991" s="190" t="s">
        <v>79</v>
      </c>
      <c r="AW991" s="190" t="s">
        <v>121</v>
      </c>
      <c r="AX991" s="190" t="s">
        <v>71</v>
      </c>
      <c r="AY991" s="190" t="s">
        <v>142</v>
      </c>
    </row>
    <row r="992" spans="2:65" s="102" customFormat="1" ht="15.75" customHeight="1" x14ac:dyDescent="0.3">
      <c r="B992" s="195"/>
      <c r="D992" s="189" t="s">
        <v>156</v>
      </c>
      <c r="E992" s="196"/>
      <c r="F992" s="197" t="s">
        <v>167</v>
      </c>
      <c r="H992" s="198">
        <v>1</v>
      </c>
      <c r="L992" s="195"/>
      <c r="M992" s="199"/>
      <c r="T992" s="200"/>
      <c r="AT992" s="196" t="s">
        <v>156</v>
      </c>
      <c r="AU992" s="196" t="s">
        <v>168</v>
      </c>
      <c r="AV992" s="196" t="s">
        <v>149</v>
      </c>
      <c r="AW992" s="196" t="s">
        <v>121</v>
      </c>
      <c r="AX992" s="196" t="s">
        <v>77</v>
      </c>
      <c r="AY992" s="196" t="s">
        <v>142</v>
      </c>
    </row>
    <row r="993" spans="2:65" s="102" customFormat="1" ht="15.75" customHeight="1" x14ac:dyDescent="0.3">
      <c r="B993" s="103"/>
      <c r="C993" s="159" t="s">
        <v>1500</v>
      </c>
      <c r="D993" s="159" t="s">
        <v>145</v>
      </c>
      <c r="E993" s="160" t="s">
        <v>1501</v>
      </c>
      <c r="F993" s="161" t="s">
        <v>1502</v>
      </c>
      <c r="G993" s="162" t="s">
        <v>1364</v>
      </c>
      <c r="H993" s="163">
        <v>5</v>
      </c>
      <c r="I993" s="171"/>
      <c r="J993" s="164">
        <f>ROUND($I$993*$H$993,2)</f>
        <v>0</v>
      </c>
      <c r="K993" s="161"/>
      <c r="L993" s="103"/>
      <c r="M993" s="165"/>
      <c r="N993" s="179" t="s">
        <v>42</v>
      </c>
      <c r="O993" s="180">
        <v>0</v>
      </c>
      <c r="P993" s="180">
        <f>$O$993*$H$993</f>
        <v>0</v>
      </c>
      <c r="Q993" s="180">
        <v>0</v>
      </c>
      <c r="R993" s="180">
        <f>$Q$993*$H$993</f>
        <v>0</v>
      </c>
      <c r="S993" s="180">
        <v>0</v>
      </c>
      <c r="T993" s="181">
        <f>$S$993*$H$993</f>
        <v>0</v>
      </c>
      <c r="AR993" s="99" t="s">
        <v>226</v>
      </c>
      <c r="AT993" s="99" t="s">
        <v>145</v>
      </c>
      <c r="AU993" s="99" t="s">
        <v>168</v>
      </c>
      <c r="AY993" s="102" t="s">
        <v>142</v>
      </c>
      <c r="BE993" s="169">
        <f>IF($N$993="základní",$J$993,0)</f>
        <v>0</v>
      </c>
      <c r="BF993" s="169">
        <f>IF($N$993="snížená",$J$993,0)</f>
        <v>0</v>
      </c>
      <c r="BG993" s="169">
        <f>IF($N$993="zákl. přenesená",$J$993,0)</f>
        <v>0</v>
      </c>
      <c r="BH993" s="169">
        <f>IF($N$993="sníž. přenesená",$J$993,0)</f>
        <v>0</v>
      </c>
      <c r="BI993" s="169">
        <f>IF($N$993="nulová",$J$993,0)</f>
        <v>0</v>
      </c>
      <c r="BJ993" s="99" t="s">
        <v>77</v>
      </c>
      <c r="BK993" s="169">
        <f>ROUND($I$993*$H$993,2)</f>
        <v>0</v>
      </c>
      <c r="BL993" s="99" t="s">
        <v>226</v>
      </c>
      <c r="BM993" s="99" t="s">
        <v>1503</v>
      </c>
    </row>
    <row r="994" spans="2:65" s="102" customFormat="1" ht="27" customHeight="1" x14ac:dyDescent="0.3">
      <c r="B994" s="182"/>
      <c r="D994" s="183" t="s">
        <v>156</v>
      </c>
      <c r="E994" s="184"/>
      <c r="F994" s="184" t="s">
        <v>1262</v>
      </c>
      <c r="H994" s="185"/>
      <c r="L994" s="182"/>
      <c r="M994" s="186"/>
      <c r="T994" s="187"/>
      <c r="AT994" s="185" t="s">
        <v>156</v>
      </c>
      <c r="AU994" s="185" t="s">
        <v>168</v>
      </c>
      <c r="AV994" s="185" t="s">
        <v>77</v>
      </c>
      <c r="AW994" s="185" t="s">
        <v>121</v>
      </c>
      <c r="AX994" s="185" t="s">
        <v>71</v>
      </c>
      <c r="AY994" s="185" t="s">
        <v>142</v>
      </c>
    </row>
    <row r="995" spans="2:65" s="102" customFormat="1" ht="27" customHeight="1" x14ac:dyDescent="0.3">
      <c r="B995" s="182"/>
      <c r="D995" s="189" t="s">
        <v>156</v>
      </c>
      <c r="E995" s="185"/>
      <c r="F995" s="184" t="s">
        <v>1263</v>
      </c>
      <c r="H995" s="185"/>
      <c r="L995" s="182"/>
      <c r="M995" s="186"/>
      <c r="T995" s="187"/>
      <c r="AT995" s="185" t="s">
        <v>156</v>
      </c>
      <c r="AU995" s="185" t="s">
        <v>168</v>
      </c>
      <c r="AV995" s="185" t="s">
        <v>77</v>
      </c>
      <c r="AW995" s="185" t="s">
        <v>121</v>
      </c>
      <c r="AX995" s="185" t="s">
        <v>71</v>
      </c>
      <c r="AY995" s="185" t="s">
        <v>142</v>
      </c>
    </row>
    <row r="996" spans="2:65" s="102" customFormat="1" ht="15.75" customHeight="1" x14ac:dyDescent="0.3">
      <c r="B996" s="182"/>
      <c r="D996" s="189" t="s">
        <v>156</v>
      </c>
      <c r="E996" s="185"/>
      <c r="F996" s="184" t="s">
        <v>1495</v>
      </c>
      <c r="H996" s="185"/>
      <c r="L996" s="182"/>
      <c r="M996" s="186"/>
      <c r="T996" s="187"/>
      <c r="AT996" s="185" t="s">
        <v>156</v>
      </c>
      <c r="AU996" s="185" t="s">
        <v>168</v>
      </c>
      <c r="AV996" s="185" t="s">
        <v>77</v>
      </c>
      <c r="AW996" s="185" t="s">
        <v>121</v>
      </c>
      <c r="AX996" s="185" t="s">
        <v>71</v>
      </c>
      <c r="AY996" s="185" t="s">
        <v>142</v>
      </c>
    </row>
    <row r="997" spans="2:65" s="102" customFormat="1" ht="15.75" customHeight="1" x14ac:dyDescent="0.3">
      <c r="B997" s="188"/>
      <c r="D997" s="189" t="s">
        <v>156</v>
      </c>
      <c r="E997" s="190"/>
      <c r="F997" s="191" t="s">
        <v>141</v>
      </c>
      <c r="H997" s="192">
        <v>5</v>
      </c>
      <c r="L997" s="188"/>
      <c r="M997" s="193"/>
      <c r="T997" s="194"/>
      <c r="AT997" s="190" t="s">
        <v>156</v>
      </c>
      <c r="AU997" s="190" t="s">
        <v>168</v>
      </c>
      <c r="AV997" s="190" t="s">
        <v>79</v>
      </c>
      <c r="AW997" s="190" t="s">
        <v>121</v>
      </c>
      <c r="AX997" s="190" t="s">
        <v>71</v>
      </c>
      <c r="AY997" s="190" t="s">
        <v>142</v>
      </c>
    </row>
    <row r="998" spans="2:65" s="102" customFormat="1" ht="15.75" customHeight="1" x14ac:dyDescent="0.3">
      <c r="B998" s="195"/>
      <c r="D998" s="189" t="s">
        <v>156</v>
      </c>
      <c r="E998" s="196"/>
      <c r="F998" s="197" t="s">
        <v>167</v>
      </c>
      <c r="H998" s="198">
        <v>5</v>
      </c>
      <c r="L998" s="195"/>
      <c r="M998" s="199"/>
      <c r="T998" s="200"/>
      <c r="AT998" s="196" t="s">
        <v>156</v>
      </c>
      <c r="AU998" s="196" t="s">
        <v>168</v>
      </c>
      <c r="AV998" s="196" t="s">
        <v>149</v>
      </c>
      <c r="AW998" s="196" t="s">
        <v>121</v>
      </c>
      <c r="AX998" s="196" t="s">
        <v>77</v>
      </c>
      <c r="AY998" s="196" t="s">
        <v>142</v>
      </c>
    </row>
    <row r="999" spans="2:65" s="102" customFormat="1" ht="27" customHeight="1" x14ac:dyDescent="0.3">
      <c r="B999" s="103"/>
      <c r="C999" s="159" t="s">
        <v>1504</v>
      </c>
      <c r="D999" s="159" t="s">
        <v>145</v>
      </c>
      <c r="E999" s="160" t="s">
        <v>1505</v>
      </c>
      <c r="F999" s="161" t="s">
        <v>1506</v>
      </c>
      <c r="G999" s="162" t="s">
        <v>1364</v>
      </c>
      <c r="H999" s="163">
        <v>1</v>
      </c>
      <c r="I999" s="171"/>
      <c r="J999" s="164">
        <f>ROUND($I$999*$H$999,2)</f>
        <v>0</v>
      </c>
      <c r="K999" s="161"/>
      <c r="L999" s="103"/>
      <c r="M999" s="165"/>
      <c r="N999" s="179" t="s">
        <v>42</v>
      </c>
      <c r="O999" s="180">
        <v>0</v>
      </c>
      <c r="P999" s="180">
        <f>$O$999*$H$999</f>
        <v>0</v>
      </c>
      <c r="Q999" s="180">
        <v>0</v>
      </c>
      <c r="R999" s="180">
        <f>$Q$999*$H$999</f>
        <v>0</v>
      </c>
      <c r="S999" s="180">
        <v>0</v>
      </c>
      <c r="T999" s="181">
        <f>$S$999*$H$999</f>
        <v>0</v>
      </c>
      <c r="AR999" s="99" t="s">
        <v>226</v>
      </c>
      <c r="AT999" s="99" t="s">
        <v>145</v>
      </c>
      <c r="AU999" s="99" t="s">
        <v>168</v>
      </c>
      <c r="AY999" s="102" t="s">
        <v>142</v>
      </c>
      <c r="BE999" s="169">
        <f>IF($N$999="základní",$J$999,0)</f>
        <v>0</v>
      </c>
      <c r="BF999" s="169">
        <f>IF($N$999="snížená",$J$999,0)</f>
        <v>0</v>
      </c>
      <c r="BG999" s="169">
        <f>IF($N$999="zákl. přenesená",$J$999,0)</f>
        <v>0</v>
      </c>
      <c r="BH999" s="169">
        <f>IF($N$999="sníž. přenesená",$J$999,0)</f>
        <v>0</v>
      </c>
      <c r="BI999" s="169">
        <f>IF($N$999="nulová",$J$999,0)</f>
        <v>0</v>
      </c>
      <c r="BJ999" s="99" t="s">
        <v>77</v>
      </c>
      <c r="BK999" s="169">
        <f>ROUND($I$999*$H$999,2)</f>
        <v>0</v>
      </c>
      <c r="BL999" s="99" t="s">
        <v>226</v>
      </c>
      <c r="BM999" s="99" t="s">
        <v>1507</v>
      </c>
    </row>
    <row r="1000" spans="2:65" s="102" customFormat="1" ht="27" customHeight="1" x14ac:dyDescent="0.3">
      <c r="B1000" s="182"/>
      <c r="D1000" s="183" t="s">
        <v>156</v>
      </c>
      <c r="E1000" s="184"/>
      <c r="F1000" s="184" t="s">
        <v>1262</v>
      </c>
      <c r="H1000" s="185"/>
      <c r="L1000" s="182"/>
      <c r="M1000" s="186"/>
      <c r="T1000" s="187"/>
      <c r="AT1000" s="185" t="s">
        <v>156</v>
      </c>
      <c r="AU1000" s="185" t="s">
        <v>168</v>
      </c>
      <c r="AV1000" s="185" t="s">
        <v>77</v>
      </c>
      <c r="AW1000" s="185" t="s">
        <v>121</v>
      </c>
      <c r="AX1000" s="185" t="s">
        <v>71</v>
      </c>
      <c r="AY1000" s="185" t="s">
        <v>142</v>
      </c>
    </row>
    <row r="1001" spans="2:65" s="102" customFormat="1" ht="27" customHeight="1" x14ac:dyDescent="0.3">
      <c r="B1001" s="182"/>
      <c r="D1001" s="189" t="s">
        <v>156</v>
      </c>
      <c r="E1001" s="185"/>
      <c r="F1001" s="184" t="s">
        <v>1263</v>
      </c>
      <c r="H1001" s="185"/>
      <c r="L1001" s="182"/>
      <c r="M1001" s="186"/>
      <c r="T1001" s="187"/>
      <c r="AT1001" s="185" t="s">
        <v>156</v>
      </c>
      <c r="AU1001" s="185" t="s">
        <v>168</v>
      </c>
      <c r="AV1001" s="185" t="s">
        <v>77</v>
      </c>
      <c r="AW1001" s="185" t="s">
        <v>121</v>
      </c>
      <c r="AX1001" s="185" t="s">
        <v>71</v>
      </c>
      <c r="AY1001" s="185" t="s">
        <v>142</v>
      </c>
    </row>
    <row r="1002" spans="2:65" s="102" customFormat="1" ht="15.75" customHeight="1" x14ac:dyDescent="0.3">
      <c r="B1002" s="182"/>
      <c r="D1002" s="189" t="s">
        <v>156</v>
      </c>
      <c r="E1002" s="185"/>
      <c r="F1002" s="184" t="s">
        <v>1495</v>
      </c>
      <c r="H1002" s="185"/>
      <c r="L1002" s="182"/>
      <c r="M1002" s="186"/>
      <c r="T1002" s="187"/>
      <c r="AT1002" s="185" t="s">
        <v>156</v>
      </c>
      <c r="AU1002" s="185" t="s">
        <v>168</v>
      </c>
      <c r="AV1002" s="185" t="s">
        <v>77</v>
      </c>
      <c r="AW1002" s="185" t="s">
        <v>121</v>
      </c>
      <c r="AX1002" s="185" t="s">
        <v>71</v>
      </c>
      <c r="AY1002" s="185" t="s">
        <v>142</v>
      </c>
    </row>
    <row r="1003" spans="2:65" s="102" customFormat="1" ht="15.75" customHeight="1" x14ac:dyDescent="0.3">
      <c r="B1003" s="188"/>
      <c r="D1003" s="189" t="s">
        <v>156</v>
      </c>
      <c r="E1003" s="190"/>
      <c r="F1003" s="191" t="s">
        <v>77</v>
      </c>
      <c r="H1003" s="192">
        <v>1</v>
      </c>
      <c r="L1003" s="188"/>
      <c r="M1003" s="193"/>
      <c r="T1003" s="194"/>
      <c r="AT1003" s="190" t="s">
        <v>156</v>
      </c>
      <c r="AU1003" s="190" t="s">
        <v>168</v>
      </c>
      <c r="AV1003" s="190" t="s">
        <v>79</v>
      </c>
      <c r="AW1003" s="190" t="s">
        <v>121</v>
      </c>
      <c r="AX1003" s="190" t="s">
        <v>71</v>
      </c>
      <c r="AY1003" s="190" t="s">
        <v>142</v>
      </c>
    </row>
    <row r="1004" spans="2:65" s="102" customFormat="1" ht="15.75" customHeight="1" x14ac:dyDescent="0.3">
      <c r="B1004" s="195"/>
      <c r="D1004" s="189" t="s">
        <v>156</v>
      </c>
      <c r="E1004" s="196"/>
      <c r="F1004" s="197" t="s">
        <v>167</v>
      </c>
      <c r="H1004" s="198">
        <v>1</v>
      </c>
      <c r="L1004" s="195"/>
      <c r="M1004" s="199"/>
      <c r="T1004" s="200"/>
      <c r="AT1004" s="196" t="s">
        <v>156</v>
      </c>
      <c r="AU1004" s="196" t="s">
        <v>168</v>
      </c>
      <c r="AV1004" s="196" t="s">
        <v>149</v>
      </c>
      <c r="AW1004" s="196" t="s">
        <v>121</v>
      </c>
      <c r="AX1004" s="196" t="s">
        <v>77</v>
      </c>
      <c r="AY1004" s="196" t="s">
        <v>142</v>
      </c>
    </row>
    <row r="1005" spans="2:65" s="102" customFormat="1" ht="27" customHeight="1" x14ac:dyDescent="0.3">
      <c r="B1005" s="103"/>
      <c r="C1005" s="159" t="s">
        <v>1508</v>
      </c>
      <c r="D1005" s="159" t="s">
        <v>145</v>
      </c>
      <c r="E1005" s="160" t="s">
        <v>1509</v>
      </c>
      <c r="F1005" s="161" t="s">
        <v>1510</v>
      </c>
      <c r="G1005" s="162" t="s">
        <v>1364</v>
      </c>
      <c r="H1005" s="163">
        <v>1</v>
      </c>
      <c r="I1005" s="171"/>
      <c r="J1005" s="164">
        <f>ROUND($I$1005*$H$1005,2)</f>
        <v>0</v>
      </c>
      <c r="K1005" s="161"/>
      <c r="L1005" s="103"/>
      <c r="M1005" s="165"/>
      <c r="N1005" s="179" t="s">
        <v>42</v>
      </c>
      <c r="O1005" s="180">
        <v>0</v>
      </c>
      <c r="P1005" s="180">
        <f>$O$1005*$H$1005</f>
        <v>0</v>
      </c>
      <c r="Q1005" s="180">
        <v>0</v>
      </c>
      <c r="R1005" s="180">
        <f>$Q$1005*$H$1005</f>
        <v>0</v>
      </c>
      <c r="S1005" s="180">
        <v>0</v>
      </c>
      <c r="T1005" s="181">
        <f>$S$1005*$H$1005</f>
        <v>0</v>
      </c>
      <c r="AR1005" s="99" t="s">
        <v>226</v>
      </c>
      <c r="AT1005" s="99" t="s">
        <v>145</v>
      </c>
      <c r="AU1005" s="99" t="s">
        <v>168</v>
      </c>
      <c r="AY1005" s="102" t="s">
        <v>142</v>
      </c>
      <c r="BE1005" s="169">
        <f>IF($N$1005="základní",$J$1005,0)</f>
        <v>0</v>
      </c>
      <c r="BF1005" s="169">
        <f>IF($N$1005="snížená",$J$1005,0)</f>
        <v>0</v>
      </c>
      <c r="BG1005" s="169">
        <f>IF($N$1005="zákl. přenesená",$J$1005,0)</f>
        <v>0</v>
      </c>
      <c r="BH1005" s="169">
        <f>IF($N$1005="sníž. přenesená",$J$1005,0)</f>
        <v>0</v>
      </c>
      <c r="BI1005" s="169">
        <f>IF($N$1005="nulová",$J$1005,0)</f>
        <v>0</v>
      </c>
      <c r="BJ1005" s="99" t="s">
        <v>77</v>
      </c>
      <c r="BK1005" s="169">
        <f>ROUND($I$1005*$H$1005,2)</f>
        <v>0</v>
      </c>
      <c r="BL1005" s="99" t="s">
        <v>226</v>
      </c>
      <c r="BM1005" s="99" t="s">
        <v>1511</v>
      </c>
    </row>
    <row r="1006" spans="2:65" s="102" customFormat="1" ht="27" customHeight="1" x14ac:dyDescent="0.3">
      <c r="B1006" s="182"/>
      <c r="D1006" s="183" t="s">
        <v>156</v>
      </c>
      <c r="E1006" s="184"/>
      <c r="F1006" s="184" t="s">
        <v>1262</v>
      </c>
      <c r="H1006" s="185"/>
      <c r="L1006" s="182"/>
      <c r="M1006" s="186"/>
      <c r="T1006" s="187"/>
      <c r="AT1006" s="185" t="s">
        <v>156</v>
      </c>
      <c r="AU1006" s="185" t="s">
        <v>168</v>
      </c>
      <c r="AV1006" s="185" t="s">
        <v>77</v>
      </c>
      <c r="AW1006" s="185" t="s">
        <v>121</v>
      </c>
      <c r="AX1006" s="185" t="s">
        <v>71</v>
      </c>
      <c r="AY1006" s="185" t="s">
        <v>142</v>
      </c>
    </row>
    <row r="1007" spans="2:65" s="102" customFormat="1" ht="27" customHeight="1" x14ac:dyDescent="0.3">
      <c r="B1007" s="182"/>
      <c r="D1007" s="189" t="s">
        <v>156</v>
      </c>
      <c r="E1007" s="185"/>
      <c r="F1007" s="184" t="s">
        <v>1263</v>
      </c>
      <c r="H1007" s="185"/>
      <c r="L1007" s="182"/>
      <c r="M1007" s="186"/>
      <c r="T1007" s="187"/>
      <c r="AT1007" s="185" t="s">
        <v>156</v>
      </c>
      <c r="AU1007" s="185" t="s">
        <v>168</v>
      </c>
      <c r="AV1007" s="185" t="s">
        <v>77</v>
      </c>
      <c r="AW1007" s="185" t="s">
        <v>121</v>
      </c>
      <c r="AX1007" s="185" t="s">
        <v>71</v>
      </c>
      <c r="AY1007" s="185" t="s">
        <v>142</v>
      </c>
    </row>
    <row r="1008" spans="2:65" s="102" customFormat="1" ht="15.75" customHeight="1" x14ac:dyDescent="0.3">
      <c r="B1008" s="182"/>
      <c r="D1008" s="189" t="s">
        <v>156</v>
      </c>
      <c r="E1008" s="185"/>
      <c r="F1008" s="184" t="s">
        <v>1495</v>
      </c>
      <c r="H1008" s="185"/>
      <c r="L1008" s="182"/>
      <c r="M1008" s="186"/>
      <c r="T1008" s="187"/>
      <c r="AT1008" s="185" t="s">
        <v>156</v>
      </c>
      <c r="AU1008" s="185" t="s">
        <v>168</v>
      </c>
      <c r="AV1008" s="185" t="s">
        <v>77</v>
      </c>
      <c r="AW1008" s="185" t="s">
        <v>121</v>
      </c>
      <c r="AX1008" s="185" t="s">
        <v>71</v>
      </c>
      <c r="AY1008" s="185" t="s">
        <v>142</v>
      </c>
    </row>
    <row r="1009" spans="2:65" s="102" customFormat="1" ht="15.75" customHeight="1" x14ac:dyDescent="0.3">
      <c r="B1009" s="188"/>
      <c r="D1009" s="189" t="s">
        <v>156</v>
      </c>
      <c r="E1009" s="190"/>
      <c r="F1009" s="191" t="s">
        <v>77</v>
      </c>
      <c r="H1009" s="192">
        <v>1</v>
      </c>
      <c r="L1009" s="188"/>
      <c r="M1009" s="193"/>
      <c r="T1009" s="194"/>
      <c r="AT1009" s="190" t="s">
        <v>156</v>
      </c>
      <c r="AU1009" s="190" t="s">
        <v>168</v>
      </c>
      <c r="AV1009" s="190" t="s">
        <v>79</v>
      </c>
      <c r="AW1009" s="190" t="s">
        <v>121</v>
      </c>
      <c r="AX1009" s="190" t="s">
        <v>71</v>
      </c>
      <c r="AY1009" s="190" t="s">
        <v>142</v>
      </c>
    </row>
    <row r="1010" spans="2:65" s="102" customFormat="1" ht="15.75" customHeight="1" x14ac:dyDescent="0.3">
      <c r="B1010" s="195"/>
      <c r="D1010" s="189" t="s">
        <v>156</v>
      </c>
      <c r="E1010" s="196"/>
      <c r="F1010" s="197" t="s">
        <v>167</v>
      </c>
      <c r="H1010" s="198">
        <v>1</v>
      </c>
      <c r="L1010" s="195"/>
      <c r="M1010" s="199"/>
      <c r="T1010" s="200"/>
      <c r="AT1010" s="196" t="s">
        <v>156</v>
      </c>
      <c r="AU1010" s="196" t="s">
        <v>168</v>
      </c>
      <c r="AV1010" s="196" t="s">
        <v>149</v>
      </c>
      <c r="AW1010" s="196" t="s">
        <v>121</v>
      </c>
      <c r="AX1010" s="196" t="s">
        <v>77</v>
      </c>
      <c r="AY1010" s="196" t="s">
        <v>142</v>
      </c>
    </row>
    <row r="1011" spans="2:65" s="102" customFormat="1" ht="15.75" customHeight="1" x14ac:dyDescent="0.3">
      <c r="B1011" s="103"/>
      <c r="C1011" s="159" t="s">
        <v>1512</v>
      </c>
      <c r="D1011" s="159" t="s">
        <v>145</v>
      </c>
      <c r="E1011" s="160" t="s">
        <v>1513</v>
      </c>
      <c r="F1011" s="161" t="s">
        <v>1514</v>
      </c>
      <c r="G1011" s="162" t="s">
        <v>1364</v>
      </c>
      <c r="H1011" s="163">
        <v>7</v>
      </c>
      <c r="I1011" s="171"/>
      <c r="J1011" s="164">
        <f>ROUND($I$1011*$H$1011,2)</f>
        <v>0</v>
      </c>
      <c r="K1011" s="161"/>
      <c r="L1011" s="103"/>
      <c r="M1011" s="165"/>
      <c r="N1011" s="179" t="s">
        <v>42</v>
      </c>
      <c r="O1011" s="180">
        <v>0</v>
      </c>
      <c r="P1011" s="180">
        <f>$O$1011*$H$1011</f>
        <v>0</v>
      </c>
      <c r="Q1011" s="180">
        <v>0</v>
      </c>
      <c r="R1011" s="180">
        <f>$Q$1011*$H$1011</f>
        <v>0</v>
      </c>
      <c r="S1011" s="180">
        <v>0</v>
      </c>
      <c r="T1011" s="181">
        <f>$S$1011*$H$1011</f>
        <v>0</v>
      </c>
      <c r="AR1011" s="99" t="s">
        <v>226</v>
      </c>
      <c r="AT1011" s="99" t="s">
        <v>145</v>
      </c>
      <c r="AU1011" s="99" t="s">
        <v>168</v>
      </c>
      <c r="AY1011" s="102" t="s">
        <v>142</v>
      </c>
      <c r="BE1011" s="169">
        <f>IF($N$1011="základní",$J$1011,0)</f>
        <v>0</v>
      </c>
      <c r="BF1011" s="169">
        <f>IF($N$1011="snížená",$J$1011,0)</f>
        <v>0</v>
      </c>
      <c r="BG1011" s="169">
        <f>IF($N$1011="zákl. přenesená",$J$1011,0)</f>
        <v>0</v>
      </c>
      <c r="BH1011" s="169">
        <f>IF($N$1011="sníž. přenesená",$J$1011,0)</f>
        <v>0</v>
      </c>
      <c r="BI1011" s="169">
        <f>IF($N$1011="nulová",$J$1011,0)</f>
        <v>0</v>
      </c>
      <c r="BJ1011" s="99" t="s">
        <v>77</v>
      </c>
      <c r="BK1011" s="169">
        <f>ROUND($I$1011*$H$1011,2)</f>
        <v>0</v>
      </c>
      <c r="BL1011" s="99" t="s">
        <v>226</v>
      </c>
      <c r="BM1011" s="99" t="s">
        <v>1515</v>
      </c>
    </row>
    <row r="1012" spans="2:65" s="102" customFormat="1" ht="27" customHeight="1" x14ac:dyDescent="0.3">
      <c r="B1012" s="182"/>
      <c r="D1012" s="183" t="s">
        <v>156</v>
      </c>
      <c r="E1012" s="184"/>
      <c r="F1012" s="184" t="s">
        <v>1262</v>
      </c>
      <c r="H1012" s="185"/>
      <c r="L1012" s="182"/>
      <c r="M1012" s="186"/>
      <c r="T1012" s="187"/>
      <c r="AT1012" s="185" t="s">
        <v>156</v>
      </c>
      <c r="AU1012" s="185" t="s">
        <v>168</v>
      </c>
      <c r="AV1012" s="185" t="s">
        <v>77</v>
      </c>
      <c r="AW1012" s="185" t="s">
        <v>121</v>
      </c>
      <c r="AX1012" s="185" t="s">
        <v>71</v>
      </c>
      <c r="AY1012" s="185" t="s">
        <v>142</v>
      </c>
    </row>
    <row r="1013" spans="2:65" s="102" customFormat="1" ht="27" customHeight="1" x14ac:dyDescent="0.3">
      <c r="B1013" s="182"/>
      <c r="D1013" s="189" t="s">
        <v>156</v>
      </c>
      <c r="E1013" s="185"/>
      <c r="F1013" s="184" t="s">
        <v>1263</v>
      </c>
      <c r="H1013" s="185"/>
      <c r="L1013" s="182"/>
      <c r="M1013" s="186"/>
      <c r="T1013" s="187"/>
      <c r="AT1013" s="185" t="s">
        <v>156</v>
      </c>
      <c r="AU1013" s="185" t="s">
        <v>168</v>
      </c>
      <c r="AV1013" s="185" t="s">
        <v>77</v>
      </c>
      <c r="AW1013" s="185" t="s">
        <v>121</v>
      </c>
      <c r="AX1013" s="185" t="s">
        <v>71</v>
      </c>
      <c r="AY1013" s="185" t="s">
        <v>142</v>
      </c>
    </row>
    <row r="1014" spans="2:65" s="102" customFormat="1" ht="15.75" customHeight="1" x14ac:dyDescent="0.3">
      <c r="B1014" s="182"/>
      <c r="D1014" s="189" t="s">
        <v>156</v>
      </c>
      <c r="E1014" s="185"/>
      <c r="F1014" s="184" t="s">
        <v>1495</v>
      </c>
      <c r="H1014" s="185"/>
      <c r="L1014" s="182"/>
      <c r="M1014" s="186"/>
      <c r="T1014" s="187"/>
      <c r="AT1014" s="185" t="s">
        <v>156</v>
      </c>
      <c r="AU1014" s="185" t="s">
        <v>168</v>
      </c>
      <c r="AV1014" s="185" t="s">
        <v>77</v>
      </c>
      <c r="AW1014" s="185" t="s">
        <v>121</v>
      </c>
      <c r="AX1014" s="185" t="s">
        <v>71</v>
      </c>
      <c r="AY1014" s="185" t="s">
        <v>142</v>
      </c>
    </row>
    <row r="1015" spans="2:65" s="102" customFormat="1" ht="15.75" customHeight="1" x14ac:dyDescent="0.3">
      <c r="B1015" s="188"/>
      <c r="D1015" s="189" t="s">
        <v>156</v>
      </c>
      <c r="E1015" s="190"/>
      <c r="F1015" s="191" t="s">
        <v>191</v>
      </c>
      <c r="H1015" s="192">
        <v>7</v>
      </c>
      <c r="L1015" s="188"/>
      <c r="M1015" s="193"/>
      <c r="T1015" s="194"/>
      <c r="AT1015" s="190" t="s">
        <v>156</v>
      </c>
      <c r="AU1015" s="190" t="s">
        <v>168</v>
      </c>
      <c r="AV1015" s="190" t="s">
        <v>79</v>
      </c>
      <c r="AW1015" s="190" t="s">
        <v>121</v>
      </c>
      <c r="AX1015" s="190" t="s">
        <v>71</v>
      </c>
      <c r="AY1015" s="190" t="s">
        <v>142</v>
      </c>
    </row>
    <row r="1016" spans="2:65" s="102" customFormat="1" ht="15.75" customHeight="1" x14ac:dyDescent="0.3">
      <c r="B1016" s="195"/>
      <c r="D1016" s="189" t="s">
        <v>156</v>
      </c>
      <c r="E1016" s="196"/>
      <c r="F1016" s="197" t="s">
        <v>167</v>
      </c>
      <c r="H1016" s="198">
        <v>7</v>
      </c>
      <c r="L1016" s="195"/>
      <c r="M1016" s="199"/>
      <c r="T1016" s="200"/>
      <c r="AT1016" s="196" t="s">
        <v>156</v>
      </c>
      <c r="AU1016" s="196" t="s">
        <v>168</v>
      </c>
      <c r="AV1016" s="196" t="s">
        <v>149</v>
      </c>
      <c r="AW1016" s="196" t="s">
        <v>121</v>
      </c>
      <c r="AX1016" s="196" t="s">
        <v>77</v>
      </c>
      <c r="AY1016" s="196" t="s">
        <v>142</v>
      </c>
    </row>
    <row r="1017" spans="2:65" s="102" customFormat="1" ht="15.75" customHeight="1" x14ac:dyDescent="0.3">
      <c r="B1017" s="103"/>
      <c r="C1017" s="159" t="s">
        <v>1516</v>
      </c>
      <c r="D1017" s="159" t="s">
        <v>145</v>
      </c>
      <c r="E1017" s="160" t="s">
        <v>1517</v>
      </c>
      <c r="F1017" s="161" t="s">
        <v>1518</v>
      </c>
      <c r="G1017" s="162" t="s">
        <v>1364</v>
      </c>
      <c r="H1017" s="163">
        <v>1</v>
      </c>
      <c r="I1017" s="171"/>
      <c r="J1017" s="164">
        <f>ROUND($I$1017*$H$1017,2)</f>
        <v>0</v>
      </c>
      <c r="K1017" s="161"/>
      <c r="L1017" s="103"/>
      <c r="M1017" s="165"/>
      <c r="N1017" s="179" t="s">
        <v>42</v>
      </c>
      <c r="O1017" s="180">
        <v>0</v>
      </c>
      <c r="P1017" s="180">
        <f>$O$1017*$H$1017</f>
        <v>0</v>
      </c>
      <c r="Q1017" s="180">
        <v>0</v>
      </c>
      <c r="R1017" s="180">
        <f>$Q$1017*$H$1017</f>
        <v>0</v>
      </c>
      <c r="S1017" s="180">
        <v>0</v>
      </c>
      <c r="T1017" s="181">
        <f>$S$1017*$H$1017</f>
        <v>0</v>
      </c>
      <c r="AR1017" s="99" t="s">
        <v>226</v>
      </c>
      <c r="AT1017" s="99" t="s">
        <v>145</v>
      </c>
      <c r="AU1017" s="99" t="s">
        <v>168</v>
      </c>
      <c r="AY1017" s="102" t="s">
        <v>142</v>
      </c>
      <c r="BE1017" s="169">
        <f>IF($N$1017="základní",$J$1017,0)</f>
        <v>0</v>
      </c>
      <c r="BF1017" s="169">
        <f>IF($N$1017="snížená",$J$1017,0)</f>
        <v>0</v>
      </c>
      <c r="BG1017" s="169">
        <f>IF($N$1017="zákl. přenesená",$J$1017,0)</f>
        <v>0</v>
      </c>
      <c r="BH1017" s="169">
        <f>IF($N$1017="sníž. přenesená",$J$1017,0)</f>
        <v>0</v>
      </c>
      <c r="BI1017" s="169">
        <f>IF($N$1017="nulová",$J$1017,0)</f>
        <v>0</v>
      </c>
      <c r="BJ1017" s="99" t="s">
        <v>77</v>
      </c>
      <c r="BK1017" s="169">
        <f>ROUND($I$1017*$H$1017,2)</f>
        <v>0</v>
      </c>
      <c r="BL1017" s="99" t="s">
        <v>226</v>
      </c>
      <c r="BM1017" s="99" t="s">
        <v>1519</v>
      </c>
    </row>
    <row r="1018" spans="2:65" s="102" customFormat="1" ht="27" customHeight="1" x14ac:dyDescent="0.3">
      <c r="B1018" s="182"/>
      <c r="D1018" s="183" t="s">
        <v>156</v>
      </c>
      <c r="E1018" s="184"/>
      <c r="F1018" s="184" t="s">
        <v>1262</v>
      </c>
      <c r="H1018" s="185"/>
      <c r="L1018" s="182"/>
      <c r="M1018" s="186"/>
      <c r="T1018" s="187"/>
      <c r="AT1018" s="185" t="s">
        <v>156</v>
      </c>
      <c r="AU1018" s="185" t="s">
        <v>168</v>
      </c>
      <c r="AV1018" s="185" t="s">
        <v>77</v>
      </c>
      <c r="AW1018" s="185" t="s">
        <v>121</v>
      </c>
      <c r="AX1018" s="185" t="s">
        <v>71</v>
      </c>
      <c r="AY1018" s="185" t="s">
        <v>142</v>
      </c>
    </row>
    <row r="1019" spans="2:65" s="102" customFormat="1" ht="27" customHeight="1" x14ac:dyDescent="0.3">
      <c r="B1019" s="182"/>
      <c r="D1019" s="189" t="s">
        <v>156</v>
      </c>
      <c r="E1019" s="185"/>
      <c r="F1019" s="184" t="s">
        <v>1263</v>
      </c>
      <c r="H1019" s="185"/>
      <c r="L1019" s="182"/>
      <c r="M1019" s="186"/>
      <c r="T1019" s="187"/>
      <c r="AT1019" s="185" t="s">
        <v>156</v>
      </c>
      <c r="AU1019" s="185" t="s">
        <v>168</v>
      </c>
      <c r="AV1019" s="185" t="s">
        <v>77</v>
      </c>
      <c r="AW1019" s="185" t="s">
        <v>121</v>
      </c>
      <c r="AX1019" s="185" t="s">
        <v>71</v>
      </c>
      <c r="AY1019" s="185" t="s">
        <v>142</v>
      </c>
    </row>
    <row r="1020" spans="2:65" s="102" customFormat="1" ht="15.75" customHeight="1" x14ac:dyDescent="0.3">
      <c r="B1020" s="182"/>
      <c r="D1020" s="189" t="s">
        <v>156</v>
      </c>
      <c r="E1020" s="185"/>
      <c r="F1020" s="184" t="s">
        <v>1495</v>
      </c>
      <c r="H1020" s="185"/>
      <c r="L1020" s="182"/>
      <c r="M1020" s="186"/>
      <c r="T1020" s="187"/>
      <c r="AT1020" s="185" t="s">
        <v>156</v>
      </c>
      <c r="AU1020" s="185" t="s">
        <v>168</v>
      </c>
      <c r="AV1020" s="185" t="s">
        <v>77</v>
      </c>
      <c r="AW1020" s="185" t="s">
        <v>121</v>
      </c>
      <c r="AX1020" s="185" t="s">
        <v>71</v>
      </c>
      <c r="AY1020" s="185" t="s">
        <v>142</v>
      </c>
    </row>
    <row r="1021" spans="2:65" s="102" customFormat="1" ht="15.75" customHeight="1" x14ac:dyDescent="0.3">
      <c r="B1021" s="188"/>
      <c r="D1021" s="189" t="s">
        <v>156</v>
      </c>
      <c r="E1021" s="190"/>
      <c r="F1021" s="191" t="s">
        <v>77</v>
      </c>
      <c r="H1021" s="192">
        <v>1</v>
      </c>
      <c r="L1021" s="188"/>
      <c r="M1021" s="193"/>
      <c r="T1021" s="194"/>
      <c r="AT1021" s="190" t="s">
        <v>156</v>
      </c>
      <c r="AU1021" s="190" t="s">
        <v>168</v>
      </c>
      <c r="AV1021" s="190" t="s">
        <v>79</v>
      </c>
      <c r="AW1021" s="190" t="s">
        <v>121</v>
      </c>
      <c r="AX1021" s="190" t="s">
        <v>71</v>
      </c>
      <c r="AY1021" s="190" t="s">
        <v>142</v>
      </c>
    </row>
    <row r="1022" spans="2:65" s="102" customFormat="1" ht="15.75" customHeight="1" x14ac:dyDescent="0.3">
      <c r="B1022" s="195"/>
      <c r="D1022" s="189" t="s">
        <v>156</v>
      </c>
      <c r="E1022" s="196"/>
      <c r="F1022" s="197" t="s">
        <v>167</v>
      </c>
      <c r="H1022" s="198">
        <v>1</v>
      </c>
      <c r="L1022" s="195"/>
      <c r="M1022" s="199"/>
      <c r="T1022" s="200"/>
      <c r="AT1022" s="196" t="s">
        <v>156</v>
      </c>
      <c r="AU1022" s="196" t="s">
        <v>168</v>
      </c>
      <c r="AV1022" s="196" t="s">
        <v>149</v>
      </c>
      <c r="AW1022" s="196" t="s">
        <v>121</v>
      </c>
      <c r="AX1022" s="196" t="s">
        <v>77</v>
      </c>
      <c r="AY1022" s="196" t="s">
        <v>142</v>
      </c>
    </row>
    <row r="1023" spans="2:65" s="102" customFormat="1" ht="15.75" customHeight="1" x14ac:dyDescent="0.3">
      <c r="B1023" s="103"/>
      <c r="C1023" s="159" t="s">
        <v>1520</v>
      </c>
      <c r="D1023" s="159" t="s">
        <v>145</v>
      </c>
      <c r="E1023" s="160" t="s">
        <v>1521</v>
      </c>
      <c r="F1023" s="161" t="s">
        <v>1522</v>
      </c>
      <c r="G1023" s="162" t="s">
        <v>1364</v>
      </c>
      <c r="H1023" s="163">
        <v>1</v>
      </c>
      <c r="I1023" s="171"/>
      <c r="J1023" s="164">
        <f>ROUND($I$1023*$H$1023,2)</f>
        <v>0</v>
      </c>
      <c r="K1023" s="161"/>
      <c r="L1023" s="103"/>
      <c r="M1023" s="165"/>
      <c r="N1023" s="179" t="s">
        <v>42</v>
      </c>
      <c r="O1023" s="180">
        <v>0</v>
      </c>
      <c r="P1023" s="180">
        <f>$O$1023*$H$1023</f>
        <v>0</v>
      </c>
      <c r="Q1023" s="180">
        <v>0</v>
      </c>
      <c r="R1023" s="180">
        <f>$Q$1023*$H$1023</f>
        <v>0</v>
      </c>
      <c r="S1023" s="180">
        <v>0</v>
      </c>
      <c r="T1023" s="181">
        <f>$S$1023*$H$1023</f>
        <v>0</v>
      </c>
      <c r="AR1023" s="99" t="s">
        <v>226</v>
      </c>
      <c r="AT1023" s="99" t="s">
        <v>145</v>
      </c>
      <c r="AU1023" s="99" t="s">
        <v>168</v>
      </c>
      <c r="AY1023" s="102" t="s">
        <v>142</v>
      </c>
      <c r="BE1023" s="169">
        <f>IF($N$1023="základní",$J$1023,0)</f>
        <v>0</v>
      </c>
      <c r="BF1023" s="169">
        <f>IF($N$1023="snížená",$J$1023,0)</f>
        <v>0</v>
      </c>
      <c r="BG1023" s="169">
        <f>IF($N$1023="zákl. přenesená",$J$1023,0)</f>
        <v>0</v>
      </c>
      <c r="BH1023" s="169">
        <f>IF($N$1023="sníž. přenesená",$J$1023,0)</f>
        <v>0</v>
      </c>
      <c r="BI1023" s="169">
        <f>IF($N$1023="nulová",$J$1023,0)</f>
        <v>0</v>
      </c>
      <c r="BJ1023" s="99" t="s">
        <v>77</v>
      </c>
      <c r="BK1023" s="169">
        <f>ROUND($I$1023*$H$1023,2)</f>
        <v>0</v>
      </c>
      <c r="BL1023" s="99" t="s">
        <v>226</v>
      </c>
      <c r="BM1023" s="99" t="s">
        <v>1523</v>
      </c>
    </row>
    <row r="1024" spans="2:65" s="102" customFormat="1" ht="27" customHeight="1" x14ac:dyDescent="0.3">
      <c r="B1024" s="182"/>
      <c r="D1024" s="183" t="s">
        <v>156</v>
      </c>
      <c r="E1024" s="184"/>
      <c r="F1024" s="184" t="s">
        <v>1262</v>
      </c>
      <c r="H1024" s="185"/>
      <c r="L1024" s="182"/>
      <c r="M1024" s="186"/>
      <c r="T1024" s="187"/>
      <c r="AT1024" s="185" t="s">
        <v>156</v>
      </c>
      <c r="AU1024" s="185" t="s">
        <v>168</v>
      </c>
      <c r="AV1024" s="185" t="s">
        <v>77</v>
      </c>
      <c r="AW1024" s="185" t="s">
        <v>121</v>
      </c>
      <c r="AX1024" s="185" t="s">
        <v>71</v>
      </c>
      <c r="AY1024" s="185" t="s">
        <v>142</v>
      </c>
    </row>
    <row r="1025" spans="2:65" s="102" customFormat="1" ht="27" customHeight="1" x14ac:dyDescent="0.3">
      <c r="B1025" s="182"/>
      <c r="D1025" s="189" t="s">
        <v>156</v>
      </c>
      <c r="E1025" s="185"/>
      <c r="F1025" s="184" t="s">
        <v>1263</v>
      </c>
      <c r="H1025" s="185"/>
      <c r="L1025" s="182"/>
      <c r="M1025" s="186"/>
      <c r="T1025" s="187"/>
      <c r="AT1025" s="185" t="s">
        <v>156</v>
      </c>
      <c r="AU1025" s="185" t="s">
        <v>168</v>
      </c>
      <c r="AV1025" s="185" t="s">
        <v>77</v>
      </c>
      <c r="AW1025" s="185" t="s">
        <v>121</v>
      </c>
      <c r="AX1025" s="185" t="s">
        <v>71</v>
      </c>
      <c r="AY1025" s="185" t="s">
        <v>142</v>
      </c>
    </row>
    <row r="1026" spans="2:65" s="102" customFormat="1" ht="15.75" customHeight="1" x14ac:dyDescent="0.3">
      <c r="B1026" s="182"/>
      <c r="D1026" s="189" t="s">
        <v>156</v>
      </c>
      <c r="E1026" s="185"/>
      <c r="F1026" s="184" t="s">
        <v>1495</v>
      </c>
      <c r="H1026" s="185"/>
      <c r="L1026" s="182"/>
      <c r="M1026" s="186"/>
      <c r="T1026" s="187"/>
      <c r="AT1026" s="185" t="s">
        <v>156</v>
      </c>
      <c r="AU1026" s="185" t="s">
        <v>168</v>
      </c>
      <c r="AV1026" s="185" t="s">
        <v>77</v>
      </c>
      <c r="AW1026" s="185" t="s">
        <v>121</v>
      </c>
      <c r="AX1026" s="185" t="s">
        <v>71</v>
      </c>
      <c r="AY1026" s="185" t="s">
        <v>142</v>
      </c>
    </row>
    <row r="1027" spans="2:65" s="102" customFormat="1" ht="15.75" customHeight="1" x14ac:dyDescent="0.3">
      <c r="B1027" s="188"/>
      <c r="D1027" s="189" t="s">
        <v>156</v>
      </c>
      <c r="E1027" s="190"/>
      <c r="F1027" s="191" t="s">
        <v>77</v>
      </c>
      <c r="H1027" s="192">
        <v>1</v>
      </c>
      <c r="L1027" s="188"/>
      <c r="M1027" s="193"/>
      <c r="T1027" s="194"/>
      <c r="AT1027" s="190" t="s">
        <v>156</v>
      </c>
      <c r="AU1027" s="190" t="s">
        <v>168</v>
      </c>
      <c r="AV1027" s="190" t="s">
        <v>79</v>
      </c>
      <c r="AW1027" s="190" t="s">
        <v>121</v>
      </c>
      <c r="AX1027" s="190" t="s">
        <v>71</v>
      </c>
      <c r="AY1027" s="190" t="s">
        <v>142</v>
      </c>
    </row>
    <row r="1028" spans="2:65" s="102" customFormat="1" ht="15.75" customHeight="1" x14ac:dyDescent="0.3">
      <c r="B1028" s="195"/>
      <c r="D1028" s="189" t="s">
        <v>156</v>
      </c>
      <c r="E1028" s="196"/>
      <c r="F1028" s="197" t="s">
        <v>167</v>
      </c>
      <c r="H1028" s="198">
        <v>1</v>
      </c>
      <c r="L1028" s="195"/>
      <c r="M1028" s="199"/>
      <c r="T1028" s="200"/>
      <c r="AT1028" s="196" t="s">
        <v>156</v>
      </c>
      <c r="AU1028" s="196" t="s">
        <v>168</v>
      </c>
      <c r="AV1028" s="196" t="s">
        <v>149</v>
      </c>
      <c r="AW1028" s="196" t="s">
        <v>121</v>
      </c>
      <c r="AX1028" s="196" t="s">
        <v>77</v>
      </c>
      <c r="AY1028" s="196" t="s">
        <v>142</v>
      </c>
    </row>
    <row r="1029" spans="2:65" s="102" customFormat="1" ht="27" customHeight="1" x14ac:dyDescent="0.3">
      <c r="B1029" s="103"/>
      <c r="C1029" s="159" t="s">
        <v>1524</v>
      </c>
      <c r="D1029" s="159" t="s">
        <v>145</v>
      </c>
      <c r="E1029" s="160" t="s">
        <v>1525</v>
      </c>
      <c r="F1029" s="161" t="s">
        <v>1526</v>
      </c>
      <c r="G1029" s="162" t="s">
        <v>1364</v>
      </c>
      <c r="H1029" s="163">
        <v>2</v>
      </c>
      <c r="I1029" s="171"/>
      <c r="J1029" s="164">
        <f>ROUND($I$1029*$H$1029,2)</f>
        <v>0</v>
      </c>
      <c r="K1029" s="161"/>
      <c r="L1029" s="103"/>
      <c r="M1029" s="165"/>
      <c r="N1029" s="179" t="s">
        <v>42</v>
      </c>
      <c r="O1029" s="180">
        <v>0</v>
      </c>
      <c r="P1029" s="180">
        <f>$O$1029*$H$1029</f>
        <v>0</v>
      </c>
      <c r="Q1029" s="180">
        <v>0</v>
      </c>
      <c r="R1029" s="180">
        <f>$Q$1029*$H$1029</f>
        <v>0</v>
      </c>
      <c r="S1029" s="180">
        <v>0</v>
      </c>
      <c r="T1029" s="181">
        <f>$S$1029*$H$1029</f>
        <v>0</v>
      </c>
      <c r="AR1029" s="99" t="s">
        <v>226</v>
      </c>
      <c r="AT1029" s="99" t="s">
        <v>145</v>
      </c>
      <c r="AU1029" s="99" t="s">
        <v>168</v>
      </c>
      <c r="AY1029" s="102" t="s">
        <v>142</v>
      </c>
      <c r="BE1029" s="169">
        <f>IF($N$1029="základní",$J$1029,0)</f>
        <v>0</v>
      </c>
      <c r="BF1029" s="169">
        <f>IF($N$1029="snížená",$J$1029,0)</f>
        <v>0</v>
      </c>
      <c r="BG1029" s="169">
        <f>IF($N$1029="zákl. přenesená",$J$1029,0)</f>
        <v>0</v>
      </c>
      <c r="BH1029" s="169">
        <f>IF($N$1029="sníž. přenesená",$J$1029,0)</f>
        <v>0</v>
      </c>
      <c r="BI1029" s="169">
        <f>IF($N$1029="nulová",$J$1029,0)</f>
        <v>0</v>
      </c>
      <c r="BJ1029" s="99" t="s">
        <v>77</v>
      </c>
      <c r="BK1029" s="169">
        <f>ROUND($I$1029*$H$1029,2)</f>
        <v>0</v>
      </c>
      <c r="BL1029" s="99" t="s">
        <v>226</v>
      </c>
      <c r="BM1029" s="99" t="s">
        <v>1527</v>
      </c>
    </row>
    <row r="1030" spans="2:65" s="102" customFormat="1" ht="27" customHeight="1" x14ac:dyDescent="0.3">
      <c r="B1030" s="182"/>
      <c r="D1030" s="183" t="s">
        <v>156</v>
      </c>
      <c r="E1030" s="184"/>
      <c r="F1030" s="184" t="s">
        <v>1262</v>
      </c>
      <c r="H1030" s="185"/>
      <c r="L1030" s="182"/>
      <c r="M1030" s="186"/>
      <c r="T1030" s="187"/>
      <c r="AT1030" s="185" t="s">
        <v>156</v>
      </c>
      <c r="AU1030" s="185" t="s">
        <v>168</v>
      </c>
      <c r="AV1030" s="185" t="s">
        <v>77</v>
      </c>
      <c r="AW1030" s="185" t="s">
        <v>121</v>
      </c>
      <c r="AX1030" s="185" t="s">
        <v>71</v>
      </c>
      <c r="AY1030" s="185" t="s">
        <v>142</v>
      </c>
    </row>
    <row r="1031" spans="2:65" s="102" customFormat="1" ht="27" customHeight="1" x14ac:dyDescent="0.3">
      <c r="B1031" s="182"/>
      <c r="D1031" s="189" t="s">
        <v>156</v>
      </c>
      <c r="E1031" s="185"/>
      <c r="F1031" s="184" t="s">
        <v>1263</v>
      </c>
      <c r="H1031" s="185"/>
      <c r="L1031" s="182"/>
      <c r="M1031" s="186"/>
      <c r="T1031" s="187"/>
      <c r="AT1031" s="185" t="s">
        <v>156</v>
      </c>
      <c r="AU1031" s="185" t="s">
        <v>168</v>
      </c>
      <c r="AV1031" s="185" t="s">
        <v>77</v>
      </c>
      <c r="AW1031" s="185" t="s">
        <v>121</v>
      </c>
      <c r="AX1031" s="185" t="s">
        <v>71</v>
      </c>
      <c r="AY1031" s="185" t="s">
        <v>142</v>
      </c>
    </row>
    <row r="1032" spans="2:65" s="102" customFormat="1" ht="15.75" customHeight="1" x14ac:dyDescent="0.3">
      <c r="B1032" s="182"/>
      <c r="D1032" s="189" t="s">
        <v>156</v>
      </c>
      <c r="E1032" s="185"/>
      <c r="F1032" s="184" t="s">
        <v>1495</v>
      </c>
      <c r="H1032" s="185"/>
      <c r="L1032" s="182"/>
      <c r="M1032" s="186"/>
      <c r="T1032" s="187"/>
      <c r="AT1032" s="185" t="s">
        <v>156</v>
      </c>
      <c r="AU1032" s="185" t="s">
        <v>168</v>
      </c>
      <c r="AV1032" s="185" t="s">
        <v>77</v>
      </c>
      <c r="AW1032" s="185" t="s">
        <v>121</v>
      </c>
      <c r="AX1032" s="185" t="s">
        <v>71</v>
      </c>
      <c r="AY1032" s="185" t="s">
        <v>142</v>
      </c>
    </row>
    <row r="1033" spans="2:65" s="102" customFormat="1" ht="15.75" customHeight="1" x14ac:dyDescent="0.3">
      <c r="B1033" s="188"/>
      <c r="D1033" s="189" t="s">
        <v>156</v>
      </c>
      <c r="E1033" s="190"/>
      <c r="F1033" s="191" t="s">
        <v>79</v>
      </c>
      <c r="H1033" s="192">
        <v>2</v>
      </c>
      <c r="L1033" s="188"/>
      <c r="M1033" s="193"/>
      <c r="T1033" s="194"/>
      <c r="AT1033" s="190" t="s">
        <v>156</v>
      </c>
      <c r="AU1033" s="190" t="s">
        <v>168</v>
      </c>
      <c r="AV1033" s="190" t="s">
        <v>79</v>
      </c>
      <c r="AW1033" s="190" t="s">
        <v>121</v>
      </c>
      <c r="AX1033" s="190" t="s">
        <v>71</v>
      </c>
      <c r="AY1033" s="190" t="s">
        <v>142</v>
      </c>
    </row>
    <row r="1034" spans="2:65" s="102" customFormat="1" ht="15.75" customHeight="1" x14ac:dyDescent="0.3">
      <c r="B1034" s="195"/>
      <c r="D1034" s="189" t="s">
        <v>156</v>
      </c>
      <c r="E1034" s="196"/>
      <c r="F1034" s="197" t="s">
        <v>167</v>
      </c>
      <c r="H1034" s="198">
        <v>2</v>
      </c>
      <c r="L1034" s="195"/>
      <c r="M1034" s="199"/>
      <c r="T1034" s="200"/>
      <c r="AT1034" s="196" t="s">
        <v>156</v>
      </c>
      <c r="AU1034" s="196" t="s">
        <v>168</v>
      </c>
      <c r="AV1034" s="196" t="s">
        <v>149</v>
      </c>
      <c r="AW1034" s="196" t="s">
        <v>121</v>
      </c>
      <c r="AX1034" s="196" t="s">
        <v>77</v>
      </c>
      <c r="AY1034" s="196" t="s">
        <v>142</v>
      </c>
    </row>
    <row r="1035" spans="2:65" s="102" customFormat="1" ht="27" customHeight="1" x14ac:dyDescent="0.3">
      <c r="B1035" s="103"/>
      <c r="C1035" s="159" t="s">
        <v>1528</v>
      </c>
      <c r="D1035" s="159" t="s">
        <v>145</v>
      </c>
      <c r="E1035" s="160" t="s">
        <v>1529</v>
      </c>
      <c r="F1035" s="161" t="s">
        <v>1530</v>
      </c>
      <c r="G1035" s="162" t="s">
        <v>1364</v>
      </c>
      <c r="H1035" s="163">
        <v>1</v>
      </c>
      <c r="I1035" s="171"/>
      <c r="J1035" s="164">
        <f>ROUND($I$1035*$H$1035,2)</f>
        <v>0</v>
      </c>
      <c r="K1035" s="161"/>
      <c r="L1035" s="103"/>
      <c r="M1035" s="165"/>
      <c r="N1035" s="179" t="s">
        <v>42</v>
      </c>
      <c r="O1035" s="180">
        <v>0</v>
      </c>
      <c r="P1035" s="180">
        <f>$O$1035*$H$1035</f>
        <v>0</v>
      </c>
      <c r="Q1035" s="180">
        <v>0</v>
      </c>
      <c r="R1035" s="180">
        <f>$Q$1035*$H$1035</f>
        <v>0</v>
      </c>
      <c r="S1035" s="180">
        <v>0</v>
      </c>
      <c r="T1035" s="181">
        <f>$S$1035*$H$1035</f>
        <v>0</v>
      </c>
      <c r="AR1035" s="99" t="s">
        <v>226</v>
      </c>
      <c r="AT1035" s="99" t="s">
        <v>145</v>
      </c>
      <c r="AU1035" s="99" t="s">
        <v>168</v>
      </c>
      <c r="AY1035" s="102" t="s">
        <v>142</v>
      </c>
      <c r="BE1035" s="169">
        <f>IF($N$1035="základní",$J$1035,0)</f>
        <v>0</v>
      </c>
      <c r="BF1035" s="169">
        <f>IF($N$1035="snížená",$J$1035,0)</f>
        <v>0</v>
      </c>
      <c r="BG1035" s="169">
        <f>IF($N$1035="zákl. přenesená",$J$1035,0)</f>
        <v>0</v>
      </c>
      <c r="BH1035" s="169">
        <f>IF($N$1035="sníž. přenesená",$J$1035,0)</f>
        <v>0</v>
      </c>
      <c r="BI1035" s="169">
        <f>IF($N$1035="nulová",$J$1035,0)</f>
        <v>0</v>
      </c>
      <c r="BJ1035" s="99" t="s">
        <v>77</v>
      </c>
      <c r="BK1035" s="169">
        <f>ROUND($I$1035*$H$1035,2)</f>
        <v>0</v>
      </c>
      <c r="BL1035" s="99" t="s">
        <v>226</v>
      </c>
      <c r="BM1035" s="99" t="s">
        <v>1531</v>
      </c>
    </row>
    <row r="1036" spans="2:65" s="102" customFormat="1" ht="27" customHeight="1" x14ac:dyDescent="0.3">
      <c r="B1036" s="182"/>
      <c r="D1036" s="183" t="s">
        <v>156</v>
      </c>
      <c r="E1036" s="184"/>
      <c r="F1036" s="184" t="s">
        <v>1262</v>
      </c>
      <c r="H1036" s="185"/>
      <c r="L1036" s="182"/>
      <c r="M1036" s="186"/>
      <c r="T1036" s="187"/>
      <c r="AT1036" s="185" t="s">
        <v>156</v>
      </c>
      <c r="AU1036" s="185" t="s">
        <v>168</v>
      </c>
      <c r="AV1036" s="185" t="s">
        <v>77</v>
      </c>
      <c r="AW1036" s="185" t="s">
        <v>121</v>
      </c>
      <c r="AX1036" s="185" t="s">
        <v>71</v>
      </c>
      <c r="AY1036" s="185" t="s">
        <v>142</v>
      </c>
    </row>
    <row r="1037" spans="2:65" s="102" customFormat="1" ht="27" customHeight="1" x14ac:dyDescent="0.3">
      <c r="B1037" s="182"/>
      <c r="D1037" s="189" t="s">
        <v>156</v>
      </c>
      <c r="E1037" s="185"/>
      <c r="F1037" s="184" t="s">
        <v>1263</v>
      </c>
      <c r="H1037" s="185"/>
      <c r="L1037" s="182"/>
      <c r="M1037" s="186"/>
      <c r="T1037" s="187"/>
      <c r="AT1037" s="185" t="s">
        <v>156</v>
      </c>
      <c r="AU1037" s="185" t="s">
        <v>168</v>
      </c>
      <c r="AV1037" s="185" t="s">
        <v>77</v>
      </c>
      <c r="AW1037" s="185" t="s">
        <v>121</v>
      </c>
      <c r="AX1037" s="185" t="s">
        <v>71</v>
      </c>
      <c r="AY1037" s="185" t="s">
        <v>142</v>
      </c>
    </row>
    <row r="1038" spans="2:65" s="102" customFormat="1" ht="15.75" customHeight="1" x14ac:dyDescent="0.3">
      <c r="B1038" s="182"/>
      <c r="D1038" s="189" t="s">
        <v>156</v>
      </c>
      <c r="E1038" s="185"/>
      <c r="F1038" s="184" t="s">
        <v>1495</v>
      </c>
      <c r="H1038" s="185"/>
      <c r="L1038" s="182"/>
      <c r="M1038" s="186"/>
      <c r="T1038" s="187"/>
      <c r="AT1038" s="185" t="s">
        <v>156</v>
      </c>
      <c r="AU1038" s="185" t="s">
        <v>168</v>
      </c>
      <c r="AV1038" s="185" t="s">
        <v>77</v>
      </c>
      <c r="AW1038" s="185" t="s">
        <v>121</v>
      </c>
      <c r="AX1038" s="185" t="s">
        <v>71</v>
      </c>
      <c r="AY1038" s="185" t="s">
        <v>142</v>
      </c>
    </row>
    <row r="1039" spans="2:65" s="102" customFormat="1" ht="15.75" customHeight="1" x14ac:dyDescent="0.3">
      <c r="B1039" s="188"/>
      <c r="D1039" s="189" t="s">
        <v>156</v>
      </c>
      <c r="E1039" s="190"/>
      <c r="F1039" s="191" t="s">
        <v>77</v>
      </c>
      <c r="H1039" s="192">
        <v>1</v>
      </c>
      <c r="L1039" s="188"/>
      <c r="M1039" s="193"/>
      <c r="T1039" s="194"/>
      <c r="AT1039" s="190" t="s">
        <v>156</v>
      </c>
      <c r="AU1039" s="190" t="s">
        <v>168</v>
      </c>
      <c r="AV1039" s="190" t="s">
        <v>79</v>
      </c>
      <c r="AW1039" s="190" t="s">
        <v>121</v>
      </c>
      <c r="AX1039" s="190" t="s">
        <v>71</v>
      </c>
      <c r="AY1039" s="190" t="s">
        <v>142</v>
      </c>
    </row>
    <row r="1040" spans="2:65" s="102" customFormat="1" ht="15.75" customHeight="1" x14ac:dyDescent="0.3">
      <c r="B1040" s="195"/>
      <c r="D1040" s="189" t="s">
        <v>156</v>
      </c>
      <c r="E1040" s="196"/>
      <c r="F1040" s="197" t="s">
        <v>167</v>
      </c>
      <c r="H1040" s="198">
        <v>1</v>
      </c>
      <c r="L1040" s="195"/>
      <c r="M1040" s="199"/>
      <c r="T1040" s="200"/>
      <c r="AT1040" s="196" t="s">
        <v>156</v>
      </c>
      <c r="AU1040" s="196" t="s">
        <v>168</v>
      </c>
      <c r="AV1040" s="196" t="s">
        <v>149</v>
      </c>
      <c r="AW1040" s="196" t="s">
        <v>121</v>
      </c>
      <c r="AX1040" s="196" t="s">
        <v>77</v>
      </c>
      <c r="AY1040" s="196" t="s">
        <v>142</v>
      </c>
    </row>
    <row r="1041" spans="2:65" s="102" customFormat="1" ht="27" customHeight="1" x14ac:dyDescent="0.3">
      <c r="B1041" s="103"/>
      <c r="C1041" s="159" t="s">
        <v>1532</v>
      </c>
      <c r="D1041" s="159" t="s">
        <v>145</v>
      </c>
      <c r="E1041" s="160" t="s">
        <v>1533</v>
      </c>
      <c r="F1041" s="161" t="s">
        <v>1534</v>
      </c>
      <c r="G1041" s="162" t="s">
        <v>1364</v>
      </c>
      <c r="H1041" s="163">
        <v>1</v>
      </c>
      <c r="I1041" s="171"/>
      <c r="J1041" s="164">
        <f>ROUND($I$1041*$H$1041,2)</f>
        <v>0</v>
      </c>
      <c r="K1041" s="161"/>
      <c r="L1041" s="103"/>
      <c r="M1041" s="165"/>
      <c r="N1041" s="179" t="s">
        <v>42</v>
      </c>
      <c r="O1041" s="180">
        <v>0</v>
      </c>
      <c r="P1041" s="180">
        <f>$O$1041*$H$1041</f>
        <v>0</v>
      </c>
      <c r="Q1041" s="180">
        <v>0</v>
      </c>
      <c r="R1041" s="180">
        <f>$Q$1041*$H$1041</f>
        <v>0</v>
      </c>
      <c r="S1041" s="180">
        <v>0</v>
      </c>
      <c r="T1041" s="181">
        <f>$S$1041*$H$1041</f>
        <v>0</v>
      </c>
      <c r="AR1041" s="99" t="s">
        <v>226</v>
      </c>
      <c r="AT1041" s="99" t="s">
        <v>145</v>
      </c>
      <c r="AU1041" s="99" t="s">
        <v>168</v>
      </c>
      <c r="AY1041" s="102" t="s">
        <v>142</v>
      </c>
      <c r="BE1041" s="169">
        <f>IF($N$1041="základní",$J$1041,0)</f>
        <v>0</v>
      </c>
      <c r="BF1041" s="169">
        <f>IF($N$1041="snížená",$J$1041,0)</f>
        <v>0</v>
      </c>
      <c r="BG1041" s="169">
        <f>IF($N$1041="zákl. přenesená",$J$1041,0)</f>
        <v>0</v>
      </c>
      <c r="BH1041" s="169">
        <f>IF($N$1041="sníž. přenesená",$J$1041,0)</f>
        <v>0</v>
      </c>
      <c r="BI1041" s="169">
        <f>IF($N$1041="nulová",$J$1041,0)</f>
        <v>0</v>
      </c>
      <c r="BJ1041" s="99" t="s">
        <v>77</v>
      </c>
      <c r="BK1041" s="169">
        <f>ROUND($I$1041*$H$1041,2)</f>
        <v>0</v>
      </c>
      <c r="BL1041" s="99" t="s">
        <v>226</v>
      </c>
      <c r="BM1041" s="99" t="s">
        <v>1535</v>
      </c>
    </row>
    <row r="1042" spans="2:65" s="102" customFormat="1" ht="27" customHeight="1" x14ac:dyDescent="0.3">
      <c r="B1042" s="182"/>
      <c r="D1042" s="183" t="s">
        <v>156</v>
      </c>
      <c r="E1042" s="184"/>
      <c r="F1042" s="184" t="s">
        <v>1262</v>
      </c>
      <c r="H1042" s="185"/>
      <c r="L1042" s="182"/>
      <c r="M1042" s="186"/>
      <c r="T1042" s="187"/>
      <c r="AT1042" s="185" t="s">
        <v>156</v>
      </c>
      <c r="AU1042" s="185" t="s">
        <v>168</v>
      </c>
      <c r="AV1042" s="185" t="s">
        <v>77</v>
      </c>
      <c r="AW1042" s="185" t="s">
        <v>121</v>
      </c>
      <c r="AX1042" s="185" t="s">
        <v>71</v>
      </c>
      <c r="AY1042" s="185" t="s">
        <v>142</v>
      </c>
    </row>
    <row r="1043" spans="2:65" s="102" customFormat="1" ht="27" customHeight="1" x14ac:dyDescent="0.3">
      <c r="B1043" s="182"/>
      <c r="D1043" s="189" t="s">
        <v>156</v>
      </c>
      <c r="E1043" s="185"/>
      <c r="F1043" s="184" t="s">
        <v>1263</v>
      </c>
      <c r="H1043" s="185"/>
      <c r="L1043" s="182"/>
      <c r="M1043" s="186"/>
      <c r="T1043" s="187"/>
      <c r="AT1043" s="185" t="s">
        <v>156</v>
      </c>
      <c r="AU1043" s="185" t="s">
        <v>168</v>
      </c>
      <c r="AV1043" s="185" t="s">
        <v>77</v>
      </c>
      <c r="AW1043" s="185" t="s">
        <v>121</v>
      </c>
      <c r="AX1043" s="185" t="s">
        <v>71</v>
      </c>
      <c r="AY1043" s="185" t="s">
        <v>142</v>
      </c>
    </row>
    <row r="1044" spans="2:65" s="102" customFormat="1" ht="15.75" customHeight="1" x14ac:dyDescent="0.3">
      <c r="B1044" s="182"/>
      <c r="D1044" s="189" t="s">
        <v>156</v>
      </c>
      <c r="E1044" s="185"/>
      <c r="F1044" s="184" t="s">
        <v>1495</v>
      </c>
      <c r="H1044" s="185"/>
      <c r="L1044" s="182"/>
      <c r="M1044" s="186"/>
      <c r="T1044" s="187"/>
      <c r="AT1044" s="185" t="s">
        <v>156</v>
      </c>
      <c r="AU1044" s="185" t="s">
        <v>168</v>
      </c>
      <c r="AV1044" s="185" t="s">
        <v>77</v>
      </c>
      <c r="AW1044" s="185" t="s">
        <v>121</v>
      </c>
      <c r="AX1044" s="185" t="s">
        <v>71</v>
      </c>
      <c r="AY1044" s="185" t="s">
        <v>142</v>
      </c>
    </row>
    <row r="1045" spans="2:65" s="102" customFormat="1" ht="15.75" customHeight="1" x14ac:dyDescent="0.3">
      <c r="B1045" s="188"/>
      <c r="D1045" s="189" t="s">
        <v>156</v>
      </c>
      <c r="E1045" s="190"/>
      <c r="F1045" s="191" t="s">
        <v>77</v>
      </c>
      <c r="H1045" s="192">
        <v>1</v>
      </c>
      <c r="L1045" s="188"/>
      <c r="M1045" s="193"/>
      <c r="T1045" s="194"/>
      <c r="AT1045" s="190" t="s">
        <v>156</v>
      </c>
      <c r="AU1045" s="190" t="s">
        <v>168</v>
      </c>
      <c r="AV1045" s="190" t="s">
        <v>79</v>
      </c>
      <c r="AW1045" s="190" t="s">
        <v>121</v>
      </c>
      <c r="AX1045" s="190" t="s">
        <v>71</v>
      </c>
      <c r="AY1045" s="190" t="s">
        <v>142</v>
      </c>
    </row>
    <row r="1046" spans="2:65" s="102" customFormat="1" ht="15.75" customHeight="1" x14ac:dyDescent="0.3">
      <c r="B1046" s="195"/>
      <c r="D1046" s="189" t="s">
        <v>156</v>
      </c>
      <c r="E1046" s="196"/>
      <c r="F1046" s="197" t="s">
        <v>167</v>
      </c>
      <c r="H1046" s="198">
        <v>1</v>
      </c>
      <c r="L1046" s="195"/>
      <c r="M1046" s="199"/>
      <c r="T1046" s="200"/>
      <c r="AT1046" s="196" t="s">
        <v>156</v>
      </c>
      <c r="AU1046" s="196" t="s">
        <v>168</v>
      </c>
      <c r="AV1046" s="196" t="s">
        <v>149</v>
      </c>
      <c r="AW1046" s="196" t="s">
        <v>121</v>
      </c>
      <c r="AX1046" s="196" t="s">
        <v>77</v>
      </c>
      <c r="AY1046" s="196" t="s">
        <v>142</v>
      </c>
    </row>
    <row r="1047" spans="2:65" s="102" customFormat="1" ht="27" customHeight="1" x14ac:dyDescent="0.3">
      <c r="B1047" s="103"/>
      <c r="C1047" s="159" t="s">
        <v>1536</v>
      </c>
      <c r="D1047" s="159" t="s">
        <v>145</v>
      </c>
      <c r="E1047" s="160" t="s">
        <v>1537</v>
      </c>
      <c r="F1047" s="161" t="s">
        <v>1538</v>
      </c>
      <c r="G1047" s="162" t="s">
        <v>1364</v>
      </c>
      <c r="H1047" s="163">
        <v>2</v>
      </c>
      <c r="I1047" s="171"/>
      <c r="J1047" s="164">
        <f>ROUND($I$1047*$H$1047,2)</f>
        <v>0</v>
      </c>
      <c r="K1047" s="161"/>
      <c r="L1047" s="103"/>
      <c r="M1047" s="165"/>
      <c r="N1047" s="179" t="s">
        <v>42</v>
      </c>
      <c r="O1047" s="180">
        <v>0</v>
      </c>
      <c r="P1047" s="180">
        <f>$O$1047*$H$1047</f>
        <v>0</v>
      </c>
      <c r="Q1047" s="180">
        <v>0</v>
      </c>
      <c r="R1047" s="180">
        <f>$Q$1047*$H$1047</f>
        <v>0</v>
      </c>
      <c r="S1047" s="180">
        <v>0</v>
      </c>
      <c r="T1047" s="181">
        <f>$S$1047*$H$1047</f>
        <v>0</v>
      </c>
      <c r="AR1047" s="99" t="s">
        <v>226</v>
      </c>
      <c r="AT1047" s="99" t="s">
        <v>145</v>
      </c>
      <c r="AU1047" s="99" t="s">
        <v>168</v>
      </c>
      <c r="AY1047" s="102" t="s">
        <v>142</v>
      </c>
      <c r="BE1047" s="169">
        <f>IF($N$1047="základní",$J$1047,0)</f>
        <v>0</v>
      </c>
      <c r="BF1047" s="169">
        <f>IF($N$1047="snížená",$J$1047,0)</f>
        <v>0</v>
      </c>
      <c r="BG1047" s="169">
        <f>IF($N$1047="zákl. přenesená",$J$1047,0)</f>
        <v>0</v>
      </c>
      <c r="BH1047" s="169">
        <f>IF($N$1047="sníž. přenesená",$J$1047,0)</f>
        <v>0</v>
      </c>
      <c r="BI1047" s="169">
        <f>IF($N$1047="nulová",$J$1047,0)</f>
        <v>0</v>
      </c>
      <c r="BJ1047" s="99" t="s">
        <v>77</v>
      </c>
      <c r="BK1047" s="169">
        <f>ROUND($I$1047*$H$1047,2)</f>
        <v>0</v>
      </c>
      <c r="BL1047" s="99" t="s">
        <v>226</v>
      </c>
      <c r="BM1047" s="99" t="s">
        <v>1539</v>
      </c>
    </row>
    <row r="1048" spans="2:65" s="102" customFormat="1" ht="27" customHeight="1" x14ac:dyDescent="0.3">
      <c r="B1048" s="182"/>
      <c r="D1048" s="183" t="s">
        <v>156</v>
      </c>
      <c r="E1048" s="184"/>
      <c r="F1048" s="184" t="s">
        <v>1262</v>
      </c>
      <c r="H1048" s="185"/>
      <c r="L1048" s="182"/>
      <c r="M1048" s="186"/>
      <c r="T1048" s="187"/>
      <c r="AT1048" s="185" t="s">
        <v>156</v>
      </c>
      <c r="AU1048" s="185" t="s">
        <v>168</v>
      </c>
      <c r="AV1048" s="185" t="s">
        <v>77</v>
      </c>
      <c r="AW1048" s="185" t="s">
        <v>121</v>
      </c>
      <c r="AX1048" s="185" t="s">
        <v>71</v>
      </c>
      <c r="AY1048" s="185" t="s">
        <v>142</v>
      </c>
    </row>
    <row r="1049" spans="2:65" s="102" customFormat="1" ht="27" customHeight="1" x14ac:dyDescent="0.3">
      <c r="B1049" s="182"/>
      <c r="D1049" s="189" t="s">
        <v>156</v>
      </c>
      <c r="E1049" s="185"/>
      <c r="F1049" s="184" t="s">
        <v>1263</v>
      </c>
      <c r="H1049" s="185"/>
      <c r="L1049" s="182"/>
      <c r="M1049" s="186"/>
      <c r="T1049" s="187"/>
      <c r="AT1049" s="185" t="s">
        <v>156</v>
      </c>
      <c r="AU1049" s="185" t="s">
        <v>168</v>
      </c>
      <c r="AV1049" s="185" t="s">
        <v>77</v>
      </c>
      <c r="AW1049" s="185" t="s">
        <v>121</v>
      </c>
      <c r="AX1049" s="185" t="s">
        <v>71</v>
      </c>
      <c r="AY1049" s="185" t="s">
        <v>142</v>
      </c>
    </row>
    <row r="1050" spans="2:65" s="102" customFormat="1" ht="15.75" customHeight="1" x14ac:dyDescent="0.3">
      <c r="B1050" s="182"/>
      <c r="D1050" s="189" t="s">
        <v>156</v>
      </c>
      <c r="E1050" s="185"/>
      <c r="F1050" s="184" t="s">
        <v>1495</v>
      </c>
      <c r="H1050" s="185"/>
      <c r="L1050" s="182"/>
      <c r="M1050" s="186"/>
      <c r="T1050" s="187"/>
      <c r="AT1050" s="185" t="s">
        <v>156</v>
      </c>
      <c r="AU1050" s="185" t="s">
        <v>168</v>
      </c>
      <c r="AV1050" s="185" t="s">
        <v>77</v>
      </c>
      <c r="AW1050" s="185" t="s">
        <v>121</v>
      </c>
      <c r="AX1050" s="185" t="s">
        <v>71</v>
      </c>
      <c r="AY1050" s="185" t="s">
        <v>142</v>
      </c>
    </row>
    <row r="1051" spans="2:65" s="102" customFormat="1" ht="15.75" customHeight="1" x14ac:dyDescent="0.3">
      <c r="B1051" s="188"/>
      <c r="D1051" s="189" t="s">
        <v>156</v>
      </c>
      <c r="E1051" s="190"/>
      <c r="F1051" s="191" t="s">
        <v>79</v>
      </c>
      <c r="H1051" s="192">
        <v>2</v>
      </c>
      <c r="L1051" s="188"/>
      <c r="M1051" s="193"/>
      <c r="T1051" s="194"/>
      <c r="AT1051" s="190" t="s">
        <v>156</v>
      </c>
      <c r="AU1051" s="190" t="s">
        <v>168</v>
      </c>
      <c r="AV1051" s="190" t="s">
        <v>79</v>
      </c>
      <c r="AW1051" s="190" t="s">
        <v>121</v>
      </c>
      <c r="AX1051" s="190" t="s">
        <v>71</v>
      </c>
      <c r="AY1051" s="190" t="s">
        <v>142</v>
      </c>
    </row>
    <row r="1052" spans="2:65" s="102" customFormat="1" ht="15.75" customHeight="1" x14ac:dyDescent="0.3">
      <c r="B1052" s="195"/>
      <c r="D1052" s="189" t="s">
        <v>156</v>
      </c>
      <c r="E1052" s="196"/>
      <c r="F1052" s="197" t="s">
        <v>167</v>
      </c>
      <c r="H1052" s="198">
        <v>2</v>
      </c>
      <c r="L1052" s="195"/>
      <c r="M1052" s="199"/>
      <c r="T1052" s="200"/>
      <c r="AT1052" s="196" t="s">
        <v>156</v>
      </c>
      <c r="AU1052" s="196" t="s">
        <v>168</v>
      </c>
      <c r="AV1052" s="196" t="s">
        <v>149</v>
      </c>
      <c r="AW1052" s="196" t="s">
        <v>121</v>
      </c>
      <c r="AX1052" s="196" t="s">
        <v>77</v>
      </c>
      <c r="AY1052" s="196" t="s">
        <v>142</v>
      </c>
    </row>
    <row r="1053" spans="2:65" s="102" customFormat="1" ht="27" customHeight="1" x14ac:dyDescent="0.3">
      <c r="B1053" s="103"/>
      <c r="C1053" s="159" t="s">
        <v>1540</v>
      </c>
      <c r="D1053" s="159" t="s">
        <v>145</v>
      </c>
      <c r="E1053" s="160" t="s">
        <v>1541</v>
      </c>
      <c r="F1053" s="161" t="s">
        <v>1542</v>
      </c>
      <c r="G1053" s="162" t="s">
        <v>1364</v>
      </c>
      <c r="H1053" s="163">
        <v>1</v>
      </c>
      <c r="I1053" s="171"/>
      <c r="J1053" s="164">
        <f>ROUND($I$1053*$H$1053,2)</f>
        <v>0</v>
      </c>
      <c r="K1053" s="161"/>
      <c r="L1053" s="103"/>
      <c r="M1053" s="165"/>
      <c r="N1053" s="179" t="s">
        <v>42</v>
      </c>
      <c r="O1053" s="180">
        <v>0</v>
      </c>
      <c r="P1053" s="180">
        <f>$O$1053*$H$1053</f>
        <v>0</v>
      </c>
      <c r="Q1053" s="180">
        <v>0</v>
      </c>
      <c r="R1053" s="180">
        <f>$Q$1053*$H$1053</f>
        <v>0</v>
      </c>
      <c r="S1053" s="180">
        <v>0</v>
      </c>
      <c r="T1053" s="181">
        <f>$S$1053*$H$1053</f>
        <v>0</v>
      </c>
      <c r="AR1053" s="99" t="s">
        <v>226</v>
      </c>
      <c r="AT1053" s="99" t="s">
        <v>145</v>
      </c>
      <c r="AU1053" s="99" t="s">
        <v>168</v>
      </c>
      <c r="AY1053" s="102" t="s">
        <v>142</v>
      </c>
      <c r="BE1053" s="169">
        <f>IF($N$1053="základní",$J$1053,0)</f>
        <v>0</v>
      </c>
      <c r="BF1053" s="169">
        <f>IF($N$1053="snížená",$J$1053,0)</f>
        <v>0</v>
      </c>
      <c r="BG1053" s="169">
        <f>IF($N$1053="zákl. přenesená",$J$1053,0)</f>
        <v>0</v>
      </c>
      <c r="BH1053" s="169">
        <f>IF($N$1053="sníž. přenesená",$J$1053,0)</f>
        <v>0</v>
      </c>
      <c r="BI1053" s="169">
        <f>IF($N$1053="nulová",$J$1053,0)</f>
        <v>0</v>
      </c>
      <c r="BJ1053" s="99" t="s">
        <v>77</v>
      </c>
      <c r="BK1053" s="169">
        <f>ROUND($I$1053*$H$1053,2)</f>
        <v>0</v>
      </c>
      <c r="BL1053" s="99" t="s">
        <v>226</v>
      </c>
      <c r="BM1053" s="99" t="s">
        <v>1543</v>
      </c>
    </row>
    <row r="1054" spans="2:65" s="102" customFormat="1" ht="27" customHeight="1" x14ac:dyDescent="0.3">
      <c r="B1054" s="182"/>
      <c r="D1054" s="183" t="s">
        <v>156</v>
      </c>
      <c r="E1054" s="184"/>
      <c r="F1054" s="184" t="s">
        <v>1262</v>
      </c>
      <c r="H1054" s="185"/>
      <c r="L1054" s="182"/>
      <c r="M1054" s="186"/>
      <c r="T1054" s="187"/>
      <c r="AT1054" s="185" t="s">
        <v>156</v>
      </c>
      <c r="AU1054" s="185" t="s">
        <v>168</v>
      </c>
      <c r="AV1054" s="185" t="s">
        <v>77</v>
      </c>
      <c r="AW1054" s="185" t="s">
        <v>121</v>
      </c>
      <c r="AX1054" s="185" t="s">
        <v>71</v>
      </c>
      <c r="AY1054" s="185" t="s">
        <v>142</v>
      </c>
    </row>
    <row r="1055" spans="2:65" s="102" customFormat="1" ht="27" customHeight="1" x14ac:dyDescent="0.3">
      <c r="B1055" s="182"/>
      <c r="D1055" s="189" t="s">
        <v>156</v>
      </c>
      <c r="E1055" s="185"/>
      <c r="F1055" s="184" t="s">
        <v>1263</v>
      </c>
      <c r="H1055" s="185"/>
      <c r="L1055" s="182"/>
      <c r="M1055" s="186"/>
      <c r="T1055" s="187"/>
      <c r="AT1055" s="185" t="s">
        <v>156</v>
      </c>
      <c r="AU1055" s="185" t="s">
        <v>168</v>
      </c>
      <c r="AV1055" s="185" t="s">
        <v>77</v>
      </c>
      <c r="AW1055" s="185" t="s">
        <v>121</v>
      </c>
      <c r="AX1055" s="185" t="s">
        <v>71</v>
      </c>
      <c r="AY1055" s="185" t="s">
        <v>142</v>
      </c>
    </row>
    <row r="1056" spans="2:65" s="102" customFormat="1" ht="15.75" customHeight="1" x14ac:dyDescent="0.3">
      <c r="B1056" s="182"/>
      <c r="D1056" s="189" t="s">
        <v>156</v>
      </c>
      <c r="E1056" s="185"/>
      <c r="F1056" s="184" t="s">
        <v>1495</v>
      </c>
      <c r="H1056" s="185"/>
      <c r="L1056" s="182"/>
      <c r="M1056" s="186"/>
      <c r="T1056" s="187"/>
      <c r="AT1056" s="185" t="s">
        <v>156</v>
      </c>
      <c r="AU1056" s="185" t="s">
        <v>168</v>
      </c>
      <c r="AV1056" s="185" t="s">
        <v>77</v>
      </c>
      <c r="AW1056" s="185" t="s">
        <v>121</v>
      </c>
      <c r="AX1056" s="185" t="s">
        <v>71</v>
      </c>
      <c r="AY1056" s="185" t="s">
        <v>142</v>
      </c>
    </row>
    <row r="1057" spans="2:65" s="102" customFormat="1" ht="15.75" customHeight="1" x14ac:dyDescent="0.3">
      <c r="B1057" s="188"/>
      <c r="D1057" s="189" t="s">
        <v>156</v>
      </c>
      <c r="E1057" s="190"/>
      <c r="F1057" s="191" t="s">
        <v>77</v>
      </c>
      <c r="H1057" s="192">
        <v>1</v>
      </c>
      <c r="L1057" s="188"/>
      <c r="M1057" s="193"/>
      <c r="T1057" s="194"/>
      <c r="AT1057" s="190" t="s">
        <v>156</v>
      </c>
      <c r="AU1057" s="190" t="s">
        <v>168</v>
      </c>
      <c r="AV1057" s="190" t="s">
        <v>79</v>
      </c>
      <c r="AW1057" s="190" t="s">
        <v>121</v>
      </c>
      <c r="AX1057" s="190" t="s">
        <v>71</v>
      </c>
      <c r="AY1057" s="190" t="s">
        <v>142</v>
      </c>
    </row>
    <row r="1058" spans="2:65" s="102" customFormat="1" ht="15.75" customHeight="1" x14ac:dyDescent="0.3">
      <c r="B1058" s="195"/>
      <c r="D1058" s="189" t="s">
        <v>156</v>
      </c>
      <c r="E1058" s="196"/>
      <c r="F1058" s="197" t="s">
        <v>167</v>
      </c>
      <c r="H1058" s="198">
        <v>1</v>
      </c>
      <c r="L1058" s="195"/>
      <c r="M1058" s="199"/>
      <c r="T1058" s="200"/>
      <c r="AT1058" s="196" t="s">
        <v>156</v>
      </c>
      <c r="AU1058" s="196" t="s">
        <v>168</v>
      </c>
      <c r="AV1058" s="196" t="s">
        <v>149</v>
      </c>
      <c r="AW1058" s="196" t="s">
        <v>121</v>
      </c>
      <c r="AX1058" s="196" t="s">
        <v>77</v>
      </c>
      <c r="AY1058" s="196" t="s">
        <v>142</v>
      </c>
    </row>
    <row r="1059" spans="2:65" s="102" customFormat="1" ht="15.75" customHeight="1" x14ac:dyDescent="0.3">
      <c r="B1059" s="103"/>
      <c r="C1059" s="159" t="s">
        <v>1544</v>
      </c>
      <c r="D1059" s="159" t="s">
        <v>145</v>
      </c>
      <c r="E1059" s="160" t="s">
        <v>1545</v>
      </c>
      <c r="F1059" s="161" t="s">
        <v>1546</v>
      </c>
      <c r="G1059" s="162" t="s">
        <v>1364</v>
      </c>
      <c r="H1059" s="163">
        <v>2</v>
      </c>
      <c r="I1059" s="171"/>
      <c r="J1059" s="164">
        <f>ROUND($I$1059*$H$1059,2)</f>
        <v>0</v>
      </c>
      <c r="K1059" s="161"/>
      <c r="L1059" s="103"/>
      <c r="M1059" s="165"/>
      <c r="N1059" s="179" t="s">
        <v>42</v>
      </c>
      <c r="O1059" s="180">
        <v>0</v>
      </c>
      <c r="P1059" s="180">
        <f>$O$1059*$H$1059</f>
        <v>0</v>
      </c>
      <c r="Q1059" s="180">
        <v>0</v>
      </c>
      <c r="R1059" s="180">
        <f>$Q$1059*$H$1059</f>
        <v>0</v>
      </c>
      <c r="S1059" s="180">
        <v>0</v>
      </c>
      <c r="T1059" s="181">
        <f>$S$1059*$H$1059</f>
        <v>0</v>
      </c>
      <c r="AR1059" s="99" t="s">
        <v>226</v>
      </c>
      <c r="AT1059" s="99" t="s">
        <v>145</v>
      </c>
      <c r="AU1059" s="99" t="s">
        <v>168</v>
      </c>
      <c r="AY1059" s="102" t="s">
        <v>142</v>
      </c>
      <c r="BE1059" s="169">
        <f>IF($N$1059="základní",$J$1059,0)</f>
        <v>0</v>
      </c>
      <c r="BF1059" s="169">
        <f>IF($N$1059="snížená",$J$1059,0)</f>
        <v>0</v>
      </c>
      <c r="BG1059" s="169">
        <f>IF($N$1059="zákl. přenesená",$J$1059,0)</f>
        <v>0</v>
      </c>
      <c r="BH1059" s="169">
        <f>IF($N$1059="sníž. přenesená",$J$1059,0)</f>
        <v>0</v>
      </c>
      <c r="BI1059" s="169">
        <f>IF($N$1059="nulová",$J$1059,0)</f>
        <v>0</v>
      </c>
      <c r="BJ1059" s="99" t="s">
        <v>77</v>
      </c>
      <c r="BK1059" s="169">
        <f>ROUND($I$1059*$H$1059,2)</f>
        <v>0</v>
      </c>
      <c r="BL1059" s="99" t="s">
        <v>226</v>
      </c>
      <c r="BM1059" s="99" t="s">
        <v>1547</v>
      </c>
    </row>
    <row r="1060" spans="2:65" s="102" customFormat="1" ht="27" customHeight="1" x14ac:dyDescent="0.3">
      <c r="B1060" s="182"/>
      <c r="D1060" s="183" t="s">
        <v>156</v>
      </c>
      <c r="E1060" s="184"/>
      <c r="F1060" s="184" t="s">
        <v>1262</v>
      </c>
      <c r="H1060" s="185"/>
      <c r="L1060" s="182"/>
      <c r="M1060" s="186"/>
      <c r="T1060" s="187"/>
      <c r="AT1060" s="185" t="s">
        <v>156</v>
      </c>
      <c r="AU1060" s="185" t="s">
        <v>168</v>
      </c>
      <c r="AV1060" s="185" t="s">
        <v>77</v>
      </c>
      <c r="AW1060" s="185" t="s">
        <v>121</v>
      </c>
      <c r="AX1060" s="185" t="s">
        <v>71</v>
      </c>
      <c r="AY1060" s="185" t="s">
        <v>142</v>
      </c>
    </row>
    <row r="1061" spans="2:65" s="102" customFormat="1" ht="27" customHeight="1" x14ac:dyDescent="0.3">
      <c r="B1061" s="182"/>
      <c r="D1061" s="189" t="s">
        <v>156</v>
      </c>
      <c r="E1061" s="185"/>
      <c r="F1061" s="184" t="s">
        <v>1263</v>
      </c>
      <c r="H1061" s="185"/>
      <c r="L1061" s="182"/>
      <c r="M1061" s="186"/>
      <c r="T1061" s="187"/>
      <c r="AT1061" s="185" t="s">
        <v>156</v>
      </c>
      <c r="AU1061" s="185" t="s">
        <v>168</v>
      </c>
      <c r="AV1061" s="185" t="s">
        <v>77</v>
      </c>
      <c r="AW1061" s="185" t="s">
        <v>121</v>
      </c>
      <c r="AX1061" s="185" t="s">
        <v>71</v>
      </c>
      <c r="AY1061" s="185" t="s">
        <v>142</v>
      </c>
    </row>
    <row r="1062" spans="2:65" s="102" customFormat="1" ht="15.75" customHeight="1" x14ac:dyDescent="0.3">
      <c r="B1062" s="182"/>
      <c r="D1062" s="189" t="s">
        <v>156</v>
      </c>
      <c r="E1062" s="185"/>
      <c r="F1062" s="184" t="s">
        <v>1495</v>
      </c>
      <c r="H1062" s="185"/>
      <c r="L1062" s="182"/>
      <c r="M1062" s="186"/>
      <c r="T1062" s="187"/>
      <c r="AT1062" s="185" t="s">
        <v>156</v>
      </c>
      <c r="AU1062" s="185" t="s">
        <v>168</v>
      </c>
      <c r="AV1062" s="185" t="s">
        <v>77</v>
      </c>
      <c r="AW1062" s="185" t="s">
        <v>121</v>
      </c>
      <c r="AX1062" s="185" t="s">
        <v>71</v>
      </c>
      <c r="AY1062" s="185" t="s">
        <v>142</v>
      </c>
    </row>
    <row r="1063" spans="2:65" s="102" customFormat="1" ht="15.75" customHeight="1" x14ac:dyDescent="0.3">
      <c r="B1063" s="188"/>
      <c r="D1063" s="189" t="s">
        <v>156</v>
      </c>
      <c r="E1063" s="190"/>
      <c r="F1063" s="191" t="s">
        <v>79</v>
      </c>
      <c r="H1063" s="192">
        <v>2</v>
      </c>
      <c r="L1063" s="188"/>
      <c r="M1063" s="193"/>
      <c r="T1063" s="194"/>
      <c r="AT1063" s="190" t="s">
        <v>156</v>
      </c>
      <c r="AU1063" s="190" t="s">
        <v>168</v>
      </c>
      <c r="AV1063" s="190" t="s">
        <v>79</v>
      </c>
      <c r="AW1063" s="190" t="s">
        <v>121</v>
      </c>
      <c r="AX1063" s="190" t="s">
        <v>71</v>
      </c>
      <c r="AY1063" s="190" t="s">
        <v>142</v>
      </c>
    </row>
    <row r="1064" spans="2:65" s="102" customFormat="1" ht="15.75" customHeight="1" x14ac:dyDescent="0.3">
      <c r="B1064" s="195"/>
      <c r="D1064" s="189" t="s">
        <v>156</v>
      </c>
      <c r="E1064" s="196"/>
      <c r="F1064" s="197" t="s">
        <v>167</v>
      </c>
      <c r="H1064" s="198">
        <v>2</v>
      </c>
      <c r="L1064" s="195"/>
      <c r="M1064" s="199"/>
      <c r="T1064" s="200"/>
      <c r="AT1064" s="196" t="s">
        <v>156</v>
      </c>
      <c r="AU1064" s="196" t="s">
        <v>168</v>
      </c>
      <c r="AV1064" s="196" t="s">
        <v>149</v>
      </c>
      <c r="AW1064" s="196" t="s">
        <v>121</v>
      </c>
      <c r="AX1064" s="196" t="s">
        <v>77</v>
      </c>
      <c r="AY1064" s="196" t="s">
        <v>142</v>
      </c>
    </row>
    <row r="1065" spans="2:65" s="102" customFormat="1" ht="15.75" customHeight="1" x14ac:dyDescent="0.3">
      <c r="B1065" s="103"/>
      <c r="C1065" s="159" t="s">
        <v>1548</v>
      </c>
      <c r="D1065" s="159" t="s">
        <v>145</v>
      </c>
      <c r="E1065" s="160" t="s">
        <v>1549</v>
      </c>
      <c r="F1065" s="161" t="s">
        <v>1550</v>
      </c>
      <c r="G1065" s="162" t="s">
        <v>433</v>
      </c>
      <c r="H1065" s="163">
        <v>3371.28</v>
      </c>
      <c r="I1065" s="171"/>
      <c r="J1065" s="164">
        <f>ROUND($I$1065*$H$1065,2)</f>
        <v>0</v>
      </c>
      <c r="K1065" s="161"/>
      <c r="L1065" s="103"/>
      <c r="M1065" s="165"/>
      <c r="N1065" s="179" t="s">
        <v>42</v>
      </c>
      <c r="O1065" s="180">
        <v>0</v>
      </c>
      <c r="P1065" s="180">
        <f>$O$1065*$H$1065</f>
        <v>0</v>
      </c>
      <c r="Q1065" s="180">
        <v>0</v>
      </c>
      <c r="R1065" s="180">
        <f>$Q$1065*$H$1065</f>
        <v>0</v>
      </c>
      <c r="S1065" s="180">
        <v>0</v>
      </c>
      <c r="T1065" s="181">
        <f>$S$1065*$H$1065</f>
        <v>0</v>
      </c>
      <c r="AR1065" s="99" t="s">
        <v>226</v>
      </c>
      <c r="AT1065" s="99" t="s">
        <v>145</v>
      </c>
      <c r="AU1065" s="99" t="s">
        <v>168</v>
      </c>
      <c r="AY1065" s="102" t="s">
        <v>142</v>
      </c>
      <c r="BE1065" s="169">
        <f>IF($N$1065="základní",$J$1065,0)</f>
        <v>0</v>
      </c>
      <c r="BF1065" s="169">
        <f>IF($N$1065="snížená",$J$1065,0)</f>
        <v>0</v>
      </c>
      <c r="BG1065" s="169">
        <f>IF($N$1065="zákl. přenesená",$J$1065,0)</f>
        <v>0</v>
      </c>
      <c r="BH1065" s="169">
        <f>IF($N$1065="sníž. přenesená",$J$1065,0)</f>
        <v>0</v>
      </c>
      <c r="BI1065" s="169">
        <f>IF($N$1065="nulová",$J$1065,0)</f>
        <v>0</v>
      </c>
      <c r="BJ1065" s="99" t="s">
        <v>77</v>
      </c>
      <c r="BK1065" s="169">
        <f>ROUND($I$1065*$H$1065,2)</f>
        <v>0</v>
      </c>
      <c r="BL1065" s="99" t="s">
        <v>226</v>
      </c>
      <c r="BM1065" s="99" t="s">
        <v>1551</v>
      </c>
    </row>
    <row r="1066" spans="2:65" s="102" customFormat="1" ht="15.75" customHeight="1" x14ac:dyDescent="0.3">
      <c r="B1066" s="182"/>
      <c r="D1066" s="183" t="s">
        <v>156</v>
      </c>
      <c r="E1066" s="184"/>
      <c r="F1066" s="184" t="s">
        <v>684</v>
      </c>
      <c r="H1066" s="185"/>
      <c r="L1066" s="182"/>
      <c r="M1066" s="186"/>
      <c r="T1066" s="187"/>
      <c r="AT1066" s="185" t="s">
        <v>156</v>
      </c>
      <c r="AU1066" s="185" t="s">
        <v>168</v>
      </c>
      <c r="AV1066" s="185" t="s">
        <v>77</v>
      </c>
      <c r="AW1066" s="185" t="s">
        <v>121</v>
      </c>
      <c r="AX1066" s="185" t="s">
        <v>71</v>
      </c>
      <c r="AY1066" s="185" t="s">
        <v>142</v>
      </c>
    </row>
    <row r="1067" spans="2:65" s="102" customFormat="1" ht="15.75" customHeight="1" x14ac:dyDescent="0.3">
      <c r="B1067" s="182"/>
      <c r="D1067" s="189" t="s">
        <v>156</v>
      </c>
      <c r="E1067" s="185"/>
      <c r="F1067" s="184" t="s">
        <v>1552</v>
      </c>
      <c r="H1067" s="185"/>
      <c r="L1067" s="182"/>
      <c r="M1067" s="186"/>
      <c r="T1067" s="187"/>
      <c r="AT1067" s="185" t="s">
        <v>156</v>
      </c>
      <c r="AU1067" s="185" t="s">
        <v>168</v>
      </c>
      <c r="AV1067" s="185" t="s">
        <v>77</v>
      </c>
      <c r="AW1067" s="185" t="s">
        <v>121</v>
      </c>
      <c r="AX1067" s="185" t="s">
        <v>71</v>
      </c>
      <c r="AY1067" s="185" t="s">
        <v>142</v>
      </c>
    </row>
    <row r="1068" spans="2:65" s="102" customFormat="1" ht="15.75" customHeight="1" x14ac:dyDescent="0.3">
      <c r="B1068" s="182"/>
      <c r="D1068" s="189" t="s">
        <v>156</v>
      </c>
      <c r="E1068" s="185"/>
      <c r="F1068" s="184" t="s">
        <v>1553</v>
      </c>
      <c r="H1068" s="185"/>
      <c r="L1068" s="182"/>
      <c r="M1068" s="186"/>
      <c r="T1068" s="187"/>
      <c r="AT1068" s="185" t="s">
        <v>156</v>
      </c>
      <c r="AU1068" s="185" t="s">
        <v>168</v>
      </c>
      <c r="AV1068" s="185" t="s">
        <v>77</v>
      </c>
      <c r="AW1068" s="185" t="s">
        <v>121</v>
      </c>
      <c r="AX1068" s="185" t="s">
        <v>71</v>
      </c>
      <c r="AY1068" s="185" t="s">
        <v>142</v>
      </c>
    </row>
    <row r="1069" spans="2:65" s="102" customFormat="1" ht="15.75" customHeight="1" x14ac:dyDescent="0.3">
      <c r="B1069" s="182"/>
      <c r="D1069" s="189" t="s">
        <v>156</v>
      </c>
      <c r="E1069" s="185"/>
      <c r="F1069" s="184" t="s">
        <v>1554</v>
      </c>
      <c r="H1069" s="185"/>
      <c r="L1069" s="182"/>
      <c r="M1069" s="186"/>
      <c r="T1069" s="187"/>
      <c r="AT1069" s="185" t="s">
        <v>156</v>
      </c>
      <c r="AU1069" s="185" t="s">
        <v>168</v>
      </c>
      <c r="AV1069" s="185" t="s">
        <v>77</v>
      </c>
      <c r="AW1069" s="185" t="s">
        <v>121</v>
      </c>
      <c r="AX1069" s="185" t="s">
        <v>71</v>
      </c>
      <c r="AY1069" s="185" t="s">
        <v>142</v>
      </c>
    </row>
    <row r="1070" spans="2:65" s="102" customFormat="1" ht="15.75" customHeight="1" x14ac:dyDescent="0.3">
      <c r="B1070" s="182"/>
      <c r="D1070" s="189" t="s">
        <v>156</v>
      </c>
      <c r="E1070" s="185"/>
      <c r="F1070" s="184" t="s">
        <v>1555</v>
      </c>
      <c r="H1070" s="185"/>
      <c r="L1070" s="182"/>
      <c r="M1070" s="186"/>
      <c r="T1070" s="187"/>
      <c r="AT1070" s="185" t="s">
        <v>156</v>
      </c>
      <c r="AU1070" s="185" t="s">
        <v>168</v>
      </c>
      <c r="AV1070" s="185" t="s">
        <v>77</v>
      </c>
      <c r="AW1070" s="185" t="s">
        <v>121</v>
      </c>
      <c r="AX1070" s="185" t="s">
        <v>71</v>
      </c>
      <c r="AY1070" s="185" t="s">
        <v>142</v>
      </c>
    </row>
    <row r="1071" spans="2:65" s="102" customFormat="1" ht="15.75" customHeight="1" x14ac:dyDescent="0.3">
      <c r="B1071" s="188"/>
      <c r="D1071" s="189" t="s">
        <v>156</v>
      </c>
      <c r="E1071" s="190"/>
      <c r="F1071" s="191" t="s">
        <v>1556</v>
      </c>
      <c r="H1071" s="192">
        <v>3371.28</v>
      </c>
      <c r="L1071" s="188"/>
      <c r="M1071" s="193"/>
      <c r="T1071" s="194"/>
      <c r="AT1071" s="190" t="s">
        <v>156</v>
      </c>
      <c r="AU1071" s="190" t="s">
        <v>168</v>
      </c>
      <c r="AV1071" s="190" t="s">
        <v>79</v>
      </c>
      <c r="AW1071" s="190" t="s">
        <v>121</v>
      </c>
      <c r="AX1071" s="190" t="s">
        <v>71</v>
      </c>
      <c r="AY1071" s="190" t="s">
        <v>142</v>
      </c>
    </row>
    <row r="1072" spans="2:65" s="102" customFormat="1" ht="15.75" customHeight="1" x14ac:dyDescent="0.3">
      <c r="B1072" s="195"/>
      <c r="D1072" s="189" t="s">
        <v>156</v>
      </c>
      <c r="E1072" s="196"/>
      <c r="F1072" s="197" t="s">
        <v>167</v>
      </c>
      <c r="H1072" s="198">
        <v>3371.28</v>
      </c>
      <c r="L1072" s="195"/>
      <c r="M1072" s="199"/>
      <c r="T1072" s="200"/>
      <c r="AT1072" s="196" t="s">
        <v>156</v>
      </c>
      <c r="AU1072" s="196" t="s">
        <v>168</v>
      </c>
      <c r="AV1072" s="196" t="s">
        <v>149</v>
      </c>
      <c r="AW1072" s="196" t="s">
        <v>121</v>
      </c>
      <c r="AX1072" s="196" t="s">
        <v>77</v>
      </c>
      <c r="AY1072" s="196" t="s">
        <v>142</v>
      </c>
    </row>
    <row r="1073" spans="2:65" s="102" customFormat="1" ht="15.75" customHeight="1" x14ac:dyDescent="0.3">
      <c r="B1073" s="103"/>
      <c r="C1073" s="159" t="s">
        <v>1557</v>
      </c>
      <c r="D1073" s="159" t="s">
        <v>145</v>
      </c>
      <c r="E1073" s="160" t="s">
        <v>1558</v>
      </c>
      <c r="F1073" s="161" t="s">
        <v>1559</v>
      </c>
      <c r="G1073" s="162" t="s">
        <v>1036</v>
      </c>
      <c r="H1073" s="163">
        <v>38188.012000000002</v>
      </c>
      <c r="I1073" s="171"/>
      <c r="J1073" s="164">
        <f>ROUND($I$1073*$H$1073,2)</f>
        <v>0</v>
      </c>
      <c r="K1073" s="161" t="s">
        <v>294</v>
      </c>
      <c r="L1073" s="103"/>
      <c r="M1073" s="165"/>
      <c r="N1073" s="179" t="s">
        <v>42</v>
      </c>
      <c r="O1073" s="180">
        <v>0</v>
      </c>
      <c r="P1073" s="180">
        <f>$O$1073*$H$1073</f>
        <v>0</v>
      </c>
      <c r="Q1073" s="180">
        <v>0</v>
      </c>
      <c r="R1073" s="180">
        <f>$Q$1073*$H$1073</f>
        <v>0</v>
      </c>
      <c r="S1073" s="180">
        <v>0</v>
      </c>
      <c r="T1073" s="181">
        <f>$S$1073*$H$1073</f>
        <v>0</v>
      </c>
      <c r="AR1073" s="99" t="s">
        <v>226</v>
      </c>
      <c r="AT1073" s="99" t="s">
        <v>145</v>
      </c>
      <c r="AU1073" s="99" t="s">
        <v>168</v>
      </c>
      <c r="AY1073" s="102" t="s">
        <v>142</v>
      </c>
      <c r="BE1073" s="169">
        <f>IF($N$1073="základní",$J$1073,0)</f>
        <v>0</v>
      </c>
      <c r="BF1073" s="169">
        <f>IF($N$1073="snížená",$J$1073,0)</f>
        <v>0</v>
      </c>
      <c r="BG1073" s="169">
        <f>IF($N$1073="zákl. přenesená",$J$1073,0)</f>
        <v>0</v>
      </c>
      <c r="BH1073" s="169">
        <f>IF($N$1073="sníž. přenesená",$J$1073,0)</f>
        <v>0</v>
      </c>
      <c r="BI1073" s="169">
        <f>IF($N$1073="nulová",$J$1073,0)</f>
        <v>0</v>
      </c>
      <c r="BJ1073" s="99" t="s">
        <v>77</v>
      </c>
      <c r="BK1073" s="169">
        <f>ROUND($I$1073*$H$1073,2)</f>
        <v>0</v>
      </c>
      <c r="BL1073" s="99" t="s">
        <v>226</v>
      </c>
      <c r="BM1073" s="99" t="s">
        <v>1560</v>
      </c>
    </row>
    <row r="1074" spans="2:65" s="150" customFormat="1" ht="30.75" customHeight="1" x14ac:dyDescent="0.3">
      <c r="B1074" s="151"/>
      <c r="D1074" s="152" t="s">
        <v>70</v>
      </c>
      <c r="E1074" s="177" t="s">
        <v>1561</v>
      </c>
      <c r="F1074" s="177" t="s">
        <v>1562</v>
      </c>
      <c r="J1074" s="178">
        <f>$BK$1074</f>
        <v>0</v>
      </c>
      <c r="L1074" s="151"/>
      <c r="M1074" s="155"/>
      <c r="P1074" s="156">
        <f>SUM($P$1075:$P$1087)</f>
        <v>0</v>
      </c>
      <c r="R1074" s="156">
        <f>SUM($R$1075:$R$1087)</f>
        <v>0</v>
      </c>
      <c r="T1074" s="157">
        <f>SUM($T$1075:$T$1087)</f>
        <v>0</v>
      </c>
      <c r="AR1074" s="152" t="s">
        <v>79</v>
      </c>
      <c r="AT1074" s="152" t="s">
        <v>70</v>
      </c>
      <c r="AU1074" s="152" t="s">
        <v>77</v>
      </c>
      <c r="AY1074" s="152" t="s">
        <v>142</v>
      </c>
      <c r="BK1074" s="158">
        <f>SUM($BK$1075:$BK$1087)</f>
        <v>0</v>
      </c>
    </row>
    <row r="1075" spans="2:65" s="102" customFormat="1" ht="15.75" customHeight="1" x14ac:dyDescent="0.3">
      <c r="B1075" s="103"/>
      <c r="C1075" s="162" t="s">
        <v>1563</v>
      </c>
      <c r="D1075" s="162" t="s">
        <v>145</v>
      </c>
      <c r="E1075" s="160" t="s">
        <v>1564</v>
      </c>
      <c r="F1075" s="161" t="s">
        <v>1565</v>
      </c>
      <c r="G1075" s="162" t="s">
        <v>383</v>
      </c>
      <c r="H1075" s="163">
        <v>190</v>
      </c>
      <c r="I1075" s="171"/>
      <c r="J1075" s="164">
        <f>ROUND($I$1075*$H$1075,2)</f>
        <v>0</v>
      </c>
      <c r="K1075" s="161"/>
      <c r="L1075" s="103"/>
      <c r="M1075" s="165"/>
      <c r="N1075" s="179" t="s">
        <v>42</v>
      </c>
      <c r="O1075" s="180">
        <v>0</v>
      </c>
      <c r="P1075" s="180">
        <f>$O$1075*$H$1075</f>
        <v>0</v>
      </c>
      <c r="Q1075" s="180">
        <v>0</v>
      </c>
      <c r="R1075" s="180">
        <f>$Q$1075*$H$1075</f>
        <v>0</v>
      </c>
      <c r="S1075" s="180">
        <v>0</v>
      </c>
      <c r="T1075" s="181">
        <f>$S$1075*$H$1075</f>
        <v>0</v>
      </c>
      <c r="AR1075" s="99" t="s">
        <v>226</v>
      </c>
      <c r="AT1075" s="99" t="s">
        <v>145</v>
      </c>
      <c r="AU1075" s="99" t="s">
        <v>79</v>
      </c>
      <c r="AY1075" s="99" t="s">
        <v>142</v>
      </c>
      <c r="BE1075" s="169">
        <f>IF($N$1075="základní",$J$1075,0)</f>
        <v>0</v>
      </c>
      <c r="BF1075" s="169">
        <f>IF($N$1075="snížená",$J$1075,0)</f>
        <v>0</v>
      </c>
      <c r="BG1075" s="169">
        <f>IF($N$1075="zákl. přenesená",$J$1075,0)</f>
        <v>0</v>
      </c>
      <c r="BH1075" s="169">
        <f>IF($N$1075="sníž. přenesená",$J$1075,0)</f>
        <v>0</v>
      </c>
      <c r="BI1075" s="169">
        <f>IF($N$1075="nulová",$J$1075,0)</f>
        <v>0</v>
      </c>
      <c r="BJ1075" s="99" t="s">
        <v>77</v>
      </c>
      <c r="BK1075" s="169">
        <f>ROUND($I$1075*$H$1075,2)</f>
        <v>0</v>
      </c>
      <c r="BL1075" s="99" t="s">
        <v>226</v>
      </c>
      <c r="BM1075" s="99" t="s">
        <v>1566</v>
      </c>
    </row>
    <row r="1076" spans="2:65" s="102" customFormat="1" ht="27" customHeight="1" x14ac:dyDescent="0.3">
      <c r="B1076" s="182"/>
      <c r="D1076" s="183" t="s">
        <v>156</v>
      </c>
      <c r="E1076" s="184"/>
      <c r="F1076" s="184" t="s">
        <v>1262</v>
      </c>
      <c r="H1076" s="185"/>
      <c r="L1076" s="182"/>
      <c r="M1076" s="186"/>
      <c r="T1076" s="187"/>
      <c r="AT1076" s="185" t="s">
        <v>156</v>
      </c>
      <c r="AU1076" s="185" t="s">
        <v>79</v>
      </c>
      <c r="AV1076" s="185" t="s">
        <v>77</v>
      </c>
      <c r="AW1076" s="185" t="s">
        <v>121</v>
      </c>
      <c r="AX1076" s="185" t="s">
        <v>71</v>
      </c>
      <c r="AY1076" s="185" t="s">
        <v>142</v>
      </c>
    </row>
    <row r="1077" spans="2:65" s="102" customFormat="1" ht="27" customHeight="1" x14ac:dyDescent="0.3">
      <c r="B1077" s="182"/>
      <c r="D1077" s="189" t="s">
        <v>156</v>
      </c>
      <c r="E1077" s="185"/>
      <c r="F1077" s="184" t="s">
        <v>1263</v>
      </c>
      <c r="H1077" s="185"/>
      <c r="L1077" s="182"/>
      <c r="M1077" s="186"/>
      <c r="T1077" s="187"/>
      <c r="AT1077" s="185" t="s">
        <v>156</v>
      </c>
      <c r="AU1077" s="185" t="s">
        <v>79</v>
      </c>
      <c r="AV1077" s="185" t="s">
        <v>77</v>
      </c>
      <c r="AW1077" s="185" t="s">
        <v>121</v>
      </c>
      <c r="AX1077" s="185" t="s">
        <v>71</v>
      </c>
      <c r="AY1077" s="185" t="s">
        <v>142</v>
      </c>
    </row>
    <row r="1078" spans="2:65" s="102" customFormat="1" ht="15.75" customHeight="1" x14ac:dyDescent="0.3">
      <c r="B1078" s="182"/>
      <c r="D1078" s="189" t="s">
        <v>156</v>
      </c>
      <c r="E1078" s="185"/>
      <c r="F1078" s="184" t="s">
        <v>1567</v>
      </c>
      <c r="H1078" s="185"/>
      <c r="L1078" s="182"/>
      <c r="M1078" s="186"/>
      <c r="T1078" s="187"/>
      <c r="AT1078" s="185" t="s">
        <v>156</v>
      </c>
      <c r="AU1078" s="185" t="s">
        <v>79</v>
      </c>
      <c r="AV1078" s="185" t="s">
        <v>77</v>
      </c>
      <c r="AW1078" s="185" t="s">
        <v>121</v>
      </c>
      <c r="AX1078" s="185" t="s">
        <v>71</v>
      </c>
      <c r="AY1078" s="185" t="s">
        <v>142</v>
      </c>
    </row>
    <row r="1079" spans="2:65" s="102" customFormat="1" ht="15.75" customHeight="1" x14ac:dyDescent="0.3">
      <c r="B1079" s="188"/>
      <c r="D1079" s="189" t="s">
        <v>156</v>
      </c>
      <c r="E1079" s="190"/>
      <c r="F1079" s="191" t="s">
        <v>1193</v>
      </c>
      <c r="H1079" s="192">
        <v>190</v>
      </c>
      <c r="L1079" s="188"/>
      <c r="M1079" s="193"/>
      <c r="T1079" s="194"/>
      <c r="AT1079" s="190" t="s">
        <v>156</v>
      </c>
      <c r="AU1079" s="190" t="s">
        <v>79</v>
      </c>
      <c r="AV1079" s="190" t="s">
        <v>79</v>
      </c>
      <c r="AW1079" s="190" t="s">
        <v>121</v>
      </c>
      <c r="AX1079" s="190" t="s">
        <v>71</v>
      </c>
      <c r="AY1079" s="190" t="s">
        <v>142</v>
      </c>
    </row>
    <row r="1080" spans="2:65" s="102" customFormat="1" ht="15.75" customHeight="1" x14ac:dyDescent="0.3">
      <c r="B1080" s="195"/>
      <c r="D1080" s="189" t="s">
        <v>156</v>
      </c>
      <c r="E1080" s="196"/>
      <c r="F1080" s="197" t="s">
        <v>167</v>
      </c>
      <c r="H1080" s="198">
        <v>190</v>
      </c>
      <c r="L1080" s="195"/>
      <c r="M1080" s="199"/>
      <c r="T1080" s="200"/>
      <c r="AT1080" s="196" t="s">
        <v>156</v>
      </c>
      <c r="AU1080" s="196" t="s">
        <v>79</v>
      </c>
      <c r="AV1080" s="196" t="s">
        <v>149</v>
      </c>
      <c r="AW1080" s="196" t="s">
        <v>121</v>
      </c>
      <c r="AX1080" s="196" t="s">
        <v>77</v>
      </c>
      <c r="AY1080" s="196" t="s">
        <v>142</v>
      </c>
    </row>
    <row r="1081" spans="2:65" s="102" customFormat="1" ht="15.75" customHeight="1" x14ac:dyDescent="0.3">
      <c r="B1081" s="103"/>
      <c r="C1081" s="159" t="s">
        <v>1568</v>
      </c>
      <c r="D1081" s="159" t="s">
        <v>145</v>
      </c>
      <c r="E1081" s="160" t="s">
        <v>1569</v>
      </c>
      <c r="F1081" s="161" t="s">
        <v>1570</v>
      </c>
      <c r="G1081" s="162" t="s">
        <v>1364</v>
      </c>
      <c r="H1081" s="163">
        <v>1</v>
      </c>
      <c r="I1081" s="171"/>
      <c r="J1081" s="164">
        <f>ROUND($I$1081*$H$1081,2)</f>
        <v>0</v>
      </c>
      <c r="K1081" s="161"/>
      <c r="L1081" s="103"/>
      <c r="M1081" s="165"/>
      <c r="N1081" s="179" t="s">
        <v>42</v>
      </c>
      <c r="O1081" s="180">
        <v>0</v>
      </c>
      <c r="P1081" s="180">
        <f>$O$1081*$H$1081</f>
        <v>0</v>
      </c>
      <c r="Q1081" s="180">
        <v>0</v>
      </c>
      <c r="R1081" s="180">
        <f>$Q$1081*$H$1081</f>
        <v>0</v>
      </c>
      <c r="S1081" s="180">
        <v>0</v>
      </c>
      <c r="T1081" s="181">
        <f>$S$1081*$H$1081</f>
        <v>0</v>
      </c>
      <c r="AR1081" s="99" t="s">
        <v>226</v>
      </c>
      <c r="AT1081" s="99" t="s">
        <v>145</v>
      </c>
      <c r="AU1081" s="99" t="s">
        <v>79</v>
      </c>
      <c r="AY1081" s="102" t="s">
        <v>142</v>
      </c>
      <c r="BE1081" s="169">
        <f>IF($N$1081="základní",$J$1081,0)</f>
        <v>0</v>
      </c>
      <c r="BF1081" s="169">
        <f>IF($N$1081="snížená",$J$1081,0)</f>
        <v>0</v>
      </c>
      <c r="BG1081" s="169">
        <f>IF($N$1081="zákl. přenesená",$J$1081,0)</f>
        <v>0</v>
      </c>
      <c r="BH1081" s="169">
        <f>IF($N$1081="sníž. přenesená",$J$1081,0)</f>
        <v>0</v>
      </c>
      <c r="BI1081" s="169">
        <f>IF($N$1081="nulová",$J$1081,0)</f>
        <v>0</v>
      </c>
      <c r="BJ1081" s="99" t="s">
        <v>77</v>
      </c>
      <c r="BK1081" s="169">
        <f>ROUND($I$1081*$H$1081,2)</f>
        <v>0</v>
      </c>
      <c r="BL1081" s="99" t="s">
        <v>226</v>
      </c>
      <c r="BM1081" s="99" t="s">
        <v>1571</v>
      </c>
    </row>
    <row r="1082" spans="2:65" s="102" customFormat="1" ht="27" customHeight="1" x14ac:dyDescent="0.3">
      <c r="B1082" s="182"/>
      <c r="D1082" s="183" t="s">
        <v>156</v>
      </c>
      <c r="E1082" s="184"/>
      <c r="F1082" s="184" t="s">
        <v>1262</v>
      </c>
      <c r="H1082" s="185"/>
      <c r="L1082" s="182"/>
      <c r="M1082" s="186"/>
      <c r="T1082" s="187"/>
      <c r="AT1082" s="185" t="s">
        <v>156</v>
      </c>
      <c r="AU1082" s="185" t="s">
        <v>79</v>
      </c>
      <c r="AV1082" s="185" t="s">
        <v>77</v>
      </c>
      <c r="AW1082" s="185" t="s">
        <v>121</v>
      </c>
      <c r="AX1082" s="185" t="s">
        <v>71</v>
      </c>
      <c r="AY1082" s="185" t="s">
        <v>142</v>
      </c>
    </row>
    <row r="1083" spans="2:65" s="102" customFormat="1" ht="27" customHeight="1" x14ac:dyDescent="0.3">
      <c r="B1083" s="182"/>
      <c r="D1083" s="189" t="s">
        <v>156</v>
      </c>
      <c r="E1083" s="185"/>
      <c r="F1083" s="184" t="s">
        <v>1263</v>
      </c>
      <c r="H1083" s="185"/>
      <c r="L1083" s="182"/>
      <c r="M1083" s="186"/>
      <c r="T1083" s="187"/>
      <c r="AT1083" s="185" t="s">
        <v>156</v>
      </c>
      <c r="AU1083" s="185" t="s">
        <v>79</v>
      </c>
      <c r="AV1083" s="185" t="s">
        <v>77</v>
      </c>
      <c r="AW1083" s="185" t="s">
        <v>121</v>
      </c>
      <c r="AX1083" s="185" t="s">
        <v>71</v>
      </c>
      <c r="AY1083" s="185" t="s">
        <v>142</v>
      </c>
    </row>
    <row r="1084" spans="2:65" s="102" customFormat="1" ht="15.75" customHeight="1" x14ac:dyDescent="0.3">
      <c r="B1084" s="182"/>
      <c r="D1084" s="189" t="s">
        <v>156</v>
      </c>
      <c r="E1084" s="185"/>
      <c r="F1084" s="184" t="s">
        <v>1567</v>
      </c>
      <c r="H1084" s="185"/>
      <c r="L1084" s="182"/>
      <c r="M1084" s="186"/>
      <c r="T1084" s="187"/>
      <c r="AT1084" s="185" t="s">
        <v>156</v>
      </c>
      <c r="AU1084" s="185" t="s">
        <v>79</v>
      </c>
      <c r="AV1084" s="185" t="s">
        <v>77</v>
      </c>
      <c r="AW1084" s="185" t="s">
        <v>121</v>
      </c>
      <c r="AX1084" s="185" t="s">
        <v>71</v>
      </c>
      <c r="AY1084" s="185" t="s">
        <v>142</v>
      </c>
    </row>
    <row r="1085" spans="2:65" s="102" customFormat="1" ht="15.75" customHeight="1" x14ac:dyDescent="0.3">
      <c r="B1085" s="188"/>
      <c r="D1085" s="189" t="s">
        <v>156</v>
      </c>
      <c r="E1085" s="190"/>
      <c r="F1085" s="191" t="s">
        <v>77</v>
      </c>
      <c r="H1085" s="192">
        <v>1</v>
      </c>
      <c r="L1085" s="188"/>
      <c r="M1085" s="193"/>
      <c r="T1085" s="194"/>
      <c r="AT1085" s="190" t="s">
        <v>156</v>
      </c>
      <c r="AU1085" s="190" t="s">
        <v>79</v>
      </c>
      <c r="AV1085" s="190" t="s">
        <v>79</v>
      </c>
      <c r="AW1085" s="190" t="s">
        <v>121</v>
      </c>
      <c r="AX1085" s="190" t="s">
        <v>71</v>
      </c>
      <c r="AY1085" s="190" t="s">
        <v>142</v>
      </c>
    </row>
    <row r="1086" spans="2:65" s="102" customFormat="1" ht="15.75" customHeight="1" x14ac:dyDescent="0.3">
      <c r="B1086" s="195"/>
      <c r="D1086" s="189" t="s">
        <v>156</v>
      </c>
      <c r="E1086" s="196"/>
      <c r="F1086" s="197" t="s">
        <v>167</v>
      </c>
      <c r="H1086" s="198">
        <v>1</v>
      </c>
      <c r="L1086" s="195"/>
      <c r="M1086" s="199"/>
      <c r="T1086" s="200"/>
      <c r="AT1086" s="196" t="s">
        <v>156</v>
      </c>
      <c r="AU1086" s="196" t="s">
        <v>79</v>
      </c>
      <c r="AV1086" s="196" t="s">
        <v>149</v>
      </c>
      <c r="AW1086" s="196" t="s">
        <v>121</v>
      </c>
      <c r="AX1086" s="196" t="s">
        <v>77</v>
      </c>
      <c r="AY1086" s="196" t="s">
        <v>142</v>
      </c>
    </row>
    <row r="1087" spans="2:65" s="102" customFormat="1" ht="15.75" customHeight="1" x14ac:dyDescent="0.3">
      <c r="B1087" s="103"/>
      <c r="C1087" s="159" t="s">
        <v>1572</v>
      </c>
      <c r="D1087" s="159" t="s">
        <v>145</v>
      </c>
      <c r="E1087" s="160" t="s">
        <v>1573</v>
      </c>
      <c r="F1087" s="161" t="s">
        <v>1574</v>
      </c>
      <c r="G1087" s="162" t="s">
        <v>1036</v>
      </c>
      <c r="H1087" s="163">
        <v>330</v>
      </c>
      <c r="I1087" s="171"/>
      <c r="J1087" s="164">
        <f>ROUND($I$1087*$H$1087,2)</f>
        <v>0</v>
      </c>
      <c r="K1087" s="161" t="s">
        <v>294</v>
      </c>
      <c r="L1087" s="103"/>
      <c r="M1087" s="165"/>
      <c r="N1087" s="179" t="s">
        <v>42</v>
      </c>
      <c r="O1087" s="180">
        <v>0</v>
      </c>
      <c r="P1087" s="180">
        <f>$O$1087*$H$1087</f>
        <v>0</v>
      </c>
      <c r="Q1087" s="180">
        <v>0</v>
      </c>
      <c r="R1087" s="180">
        <f>$Q$1087*$H$1087</f>
        <v>0</v>
      </c>
      <c r="S1087" s="180">
        <v>0</v>
      </c>
      <c r="T1087" s="181">
        <f>$S$1087*$H$1087</f>
        <v>0</v>
      </c>
      <c r="AR1087" s="99" t="s">
        <v>226</v>
      </c>
      <c r="AT1087" s="99" t="s">
        <v>145</v>
      </c>
      <c r="AU1087" s="99" t="s">
        <v>79</v>
      </c>
      <c r="AY1087" s="102" t="s">
        <v>142</v>
      </c>
      <c r="BE1087" s="169">
        <f>IF($N$1087="základní",$J$1087,0)</f>
        <v>0</v>
      </c>
      <c r="BF1087" s="169">
        <f>IF($N$1087="snížená",$J$1087,0)</f>
        <v>0</v>
      </c>
      <c r="BG1087" s="169">
        <f>IF($N$1087="zákl. přenesená",$J$1087,0)</f>
        <v>0</v>
      </c>
      <c r="BH1087" s="169">
        <f>IF($N$1087="sníž. přenesená",$J$1087,0)</f>
        <v>0</v>
      </c>
      <c r="BI1087" s="169">
        <f>IF($N$1087="nulová",$J$1087,0)</f>
        <v>0</v>
      </c>
      <c r="BJ1087" s="99" t="s">
        <v>77</v>
      </c>
      <c r="BK1087" s="169">
        <f>ROUND($I$1087*$H$1087,2)</f>
        <v>0</v>
      </c>
      <c r="BL1087" s="99" t="s">
        <v>226</v>
      </c>
      <c r="BM1087" s="99" t="s">
        <v>1575</v>
      </c>
    </row>
    <row r="1088" spans="2:65" s="150" customFormat="1" ht="30.75" customHeight="1" x14ac:dyDescent="0.3">
      <c r="B1088" s="151"/>
      <c r="D1088" s="152" t="s">
        <v>70</v>
      </c>
      <c r="E1088" s="177" t="s">
        <v>1576</v>
      </c>
      <c r="F1088" s="177" t="s">
        <v>1577</v>
      </c>
      <c r="J1088" s="178">
        <f>$BK$1088</f>
        <v>0</v>
      </c>
      <c r="L1088" s="151"/>
      <c r="M1088" s="155"/>
      <c r="P1088" s="156">
        <f>SUM($P$1089:$P$1097)</f>
        <v>294.24823999999995</v>
      </c>
      <c r="R1088" s="156">
        <f>SUM($R$1089:$R$1097)</f>
        <v>9.8756943999999987</v>
      </c>
      <c r="T1088" s="157">
        <f>SUM($T$1089:$T$1097)</f>
        <v>0</v>
      </c>
      <c r="AR1088" s="152" t="s">
        <v>79</v>
      </c>
      <c r="AT1088" s="152" t="s">
        <v>70</v>
      </c>
      <c r="AU1088" s="152" t="s">
        <v>77</v>
      </c>
      <c r="AY1088" s="152" t="s">
        <v>142</v>
      </c>
      <c r="BK1088" s="158">
        <f>SUM($BK$1089:$BK$1097)</f>
        <v>0</v>
      </c>
    </row>
    <row r="1089" spans="2:65" s="102" customFormat="1" ht="15.75" customHeight="1" x14ac:dyDescent="0.3">
      <c r="B1089" s="103"/>
      <c r="C1089" s="162" t="s">
        <v>1578</v>
      </c>
      <c r="D1089" s="162" t="s">
        <v>145</v>
      </c>
      <c r="E1089" s="160" t="s">
        <v>1579</v>
      </c>
      <c r="F1089" s="161" t="s">
        <v>1580</v>
      </c>
      <c r="G1089" s="162" t="s">
        <v>293</v>
      </c>
      <c r="H1089" s="163">
        <v>194.48</v>
      </c>
      <c r="I1089" s="171"/>
      <c r="J1089" s="164">
        <f>ROUND($I$1089*$H$1089,2)</f>
        <v>0</v>
      </c>
      <c r="K1089" s="161" t="s">
        <v>294</v>
      </c>
      <c r="L1089" s="103"/>
      <c r="M1089" s="165"/>
      <c r="N1089" s="179" t="s">
        <v>42</v>
      </c>
      <c r="O1089" s="180">
        <v>1.369</v>
      </c>
      <c r="P1089" s="180">
        <f>$O$1089*$H$1089</f>
        <v>266.24311999999998</v>
      </c>
      <c r="Q1089" s="180">
        <v>3.7499999999999999E-2</v>
      </c>
      <c r="R1089" s="180">
        <f>$Q$1089*$H$1089</f>
        <v>7.2929999999999993</v>
      </c>
      <c r="S1089" s="180">
        <v>0</v>
      </c>
      <c r="T1089" s="181">
        <f>$S$1089*$H$1089</f>
        <v>0</v>
      </c>
      <c r="AR1089" s="99" t="s">
        <v>226</v>
      </c>
      <c r="AT1089" s="99" t="s">
        <v>145</v>
      </c>
      <c r="AU1089" s="99" t="s">
        <v>79</v>
      </c>
      <c r="AY1089" s="99" t="s">
        <v>142</v>
      </c>
      <c r="BE1089" s="169">
        <f>IF($N$1089="základní",$J$1089,0)</f>
        <v>0</v>
      </c>
      <c r="BF1089" s="169">
        <f>IF($N$1089="snížená",$J$1089,0)</f>
        <v>0</v>
      </c>
      <c r="BG1089" s="169">
        <f>IF($N$1089="zákl. přenesená",$J$1089,0)</f>
        <v>0</v>
      </c>
      <c r="BH1089" s="169">
        <f>IF($N$1089="sníž. přenesená",$J$1089,0)</f>
        <v>0</v>
      </c>
      <c r="BI1089" s="169">
        <f>IF($N$1089="nulová",$J$1089,0)</f>
        <v>0</v>
      </c>
      <c r="BJ1089" s="99" t="s">
        <v>77</v>
      </c>
      <c r="BK1089" s="169">
        <f>ROUND($I$1089*$H$1089,2)</f>
        <v>0</v>
      </c>
      <c r="BL1089" s="99" t="s">
        <v>226</v>
      </c>
      <c r="BM1089" s="99" t="s">
        <v>1581</v>
      </c>
    </row>
    <row r="1090" spans="2:65" s="102" customFormat="1" ht="15.75" customHeight="1" x14ac:dyDescent="0.3">
      <c r="B1090" s="188"/>
      <c r="D1090" s="183" t="s">
        <v>156</v>
      </c>
      <c r="E1090" s="191"/>
      <c r="F1090" s="191" t="s">
        <v>1582</v>
      </c>
      <c r="H1090" s="192">
        <v>194.48</v>
      </c>
      <c r="L1090" s="188"/>
      <c r="M1090" s="193"/>
      <c r="T1090" s="194"/>
      <c r="AT1090" s="190" t="s">
        <v>156</v>
      </c>
      <c r="AU1090" s="190" t="s">
        <v>79</v>
      </c>
      <c r="AV1090" s="190" t="s">
        <v>79</v>
      </c>
      <c r="AW1090" s="190" t="s">
        <v>121</v>
      </c>
      <c r="AX1090" s="190" t="s">
        <v>71</v>
      </c>
      <c r="AY1090" s="190" t="s">
        <v>142</v>
      </c>
    </row>
    <row r="1091" spans="2:65" s="102" customFormat="1" ht="15.75" customHeight="1" x14ac:dyDescent="0.3">
      <c r="B1091" s="195"/>
      <c r="D1091" s="189" t="s">
        <v>156</v>
      </c>
      <c r="E1091" s="196"/>
      <c r="F1091" s="197" t="s">
        <v>167</v>
      </c>
      <c r="H1091" s="198">
        <v>194.48</v>
      </c>
      <c r="L1091" s="195"/>
      <c r="M1091" s="199"/>
      <c r="T1091" s="200"/>
      <c r="AT1091" s="196" t="s">
        <v>156</v>
      </c>
      <c r="AU1091" s="196" t="s">
        <v>79</v>
      </c>
      <c r="AV1091" s="196" t="s">
        <v>149</v>
      </c>
      <c r="AW1091" s="196" t="s">
        <v>121</v>
      </c>
      <c r="AX1091" s="196" t="s">
        <v>77</v>
      </c>
      <c r="AY1091" s="196" t="s">
        <v>142</v>
      </c>
    </row>
    <row r="1092" spans="2:65" s="102" customFormat="1" ht="27" customHeight="1" x14ac:dyDescent="0.3">
      <c r="B1092" s="103"/>
      <c r="C1092" s="208" t="s">
        <v>1583</v>
      </c>
      <c r="D1092" s="208" t="s">
        <v>380</v>
      </c>
      <c r="E1092" s="202" t="s">
        <v>1584</v>
      </c>
      <c r="F1092" s="203" t="s">
        <v>1585</v>
      </c>
      <c r="G1092" s="201" t="s">
        <v>293</v>
      </c>
      <c r="H1092" s="204">
        <v>213.928</v>
      </c>
      <c r="I1092" s="218"/>
      <c r="J1092" s="205">
        <f>ROUND($I$1092*$H$1092,2)</f>
        <v>0</v>
      </c>
      <c r="K1092" s="203"/>
      <c r="L1092" s="206"/>
      <c r="M1092" s="203"/>
      <c r="N1092" s="207" t="s">
        <v>42</v>
      </c>
      <c r="O1092" s="180">
        <v>0</v>
      </c>
      <c r="P1092" s="180">
        <f>$O$1092*$H$1092</f>
        <v>0</v>
      </c>
      <c r="Q1092" s="180">
        <v>1.18E-2</v>
      </c>
      <c r="R1092" s="180">
        <f>$Q$1092*$H$1092</f>
        <v>2.5243503999999999</v>
      </c>
      <c r="S1092" s="180">
        <v>0</v>
      </c>
      <c r="T1092" s="181">
        <f>$S$1092*$H$1092</f>
        <v>0</v>
      </c>
      <c r="AR1092" s="99" t="s">
        <v>414</v>
      </c>
      <c r="AT1092" s="99" t="s">
        <v>380</v>
      </c>
      <c r="AU1092" s="99" t="s">
        <v>79</v>
      </c>
      <c r="AY1092" s="102" t="s">
        <v>142</v>
      </c>
      <c r="BE1092" s="169">
        <f>IF($N$1092="základní",$J$1092,0)</f>
        <v>0</v>
      </c>
      <c r="BF1092" s="169">
        <f>IF($N$1092="snížená",$J$1092,0)</f>
        <v>0</v>
      </c>
      <c r="BG1092" s="169">
        <f>IF($N$1092="zákl. přenesená",$J$1092,0)</f>
        <v>0</v>
      </c>
      <c r="BH1092" s="169">
        <f>IF($N$1092="sníž. přenesená",$J$1092,0)</f>
        <v>0</v>
      </c>
      <c r="BI1092" s="169">
        <f>IF($N$1092="nulová",$J$1092,0)</f>
        <v>0</v>
      </c>
      <c r="BJ1092" s="99" t="s">
        <v>77</v>
      </c>
      <c r="BK1092" s="169">
        <f>ROUND($I$1092*$H$1092,2)</f>
        <v>0</v>
      </c>
      <c r="BL1092" s="99" t="s">
        <v>226</v>
      </c>
      <c r="BM1092" s="99" t="s">
        <v>1586</v>
      </c>
    </row>
    <row r="1093" spans="2:65" s="102" customFormat="1" ht="125.25" customHeight="1" x14ac:dyDescent="0.3">
      <c r="B1093" s="103"/>
      <c r="D1093" s="183" t="s">
        <v>151</v>
      </c>
      <c r="F1093" s="209" t="s">
        <v>1587</v>
      </c>
      <c r="L1093" s="103"/>
      <c r="M1093" s="210"/>
      <c r="T1093" s="211"/>
      <c r="AT1093" s="102" t="s">
        <v>151</v>
      </c>
      <c r="AU1093" s="102" t="s">
        <v>79</v>
      </c>
    </row>
    <row r="1094" spans="2:65" s="102" customFormat="1" ht="15.75" customHeight="1" x14ac:dyDescent="0.3">
      <c r="B1094" s="188"/>
      <c r="D1094" s="189" t="s">
        <v>156</v>
      </c>
      <c r="F1094" s="191" t="s">
        <v>1588</v>
      </c>
      <c r="H1094" s="192">
        <v>213.928</v>
      </c>
      <c r="J1094" s="219"/>
      <c r="L1094" s="188"/>
      <c r="M1094" s="193"/>
      <c r="T1094" s="194"/>
      <c r="AT1094" s="190" t="s">
        <v>156</v>
      </c>
      <c r="AU1094" s="190" t="s">
        <v>79</v>
      </c>
      <c r="AV1094" s="190" t="s">
        <v>79</v>
      </c>
      <c r="AW1094" s="190" t="s">
        <v>71</v>
      </c>
      <c r="AX1094" s="190" t="s">
        <v>77</v>
      </c>
      <c r="AY1094" s="190" t="s">
        <v>142</v>
      </c>
    </row>
    <row r="1095" spans="2:65" s="102" customFormat="1" ht="15.75" customHeight="1" x14ac:dyDescent="0.3">
      <c r="B1095" s="103"/>
      <c r="C1095" s="159" t="s">
        <v>1589</v>
      </c>
      <c r="D1095" s="159" t="s">
        <v>145</v>
      </c>
      <c r="E1095" s="160" t="s">
        <v>1590</v>
      </c>
      <c r="F1095" s="161" t="s">
        <v>1591</v>
      </c>
      <c r="G1095" s="162" t="s">
        <v>293</v>
      </c>
      <c r="H1095" s="163">
        <v>194.48</v>
      </c>
      <c r="I1095" s="171"/>
      <c r="J1095" s="164">
        <f>ROUND($I$1095*$H$1095,2)</f>
        <v>0</v>
      </c>
      <c r="K1095" s="161" t="s">
        <v>294</v>
      </c>
      <c r="L1095" s="103"/>
      <c r="M1095" s="165"/>
      <c r="N1095" s="179" t="s">
        <v>42</v>
      </c>
      <c r="O1095" s="180">
        <v>0.1</v>
      </c>
      <c r="P1095" s="180">
        <f>$O$1095*$H$1095</f>
        <v>19.448</v>
      </c>
      <c r="Q1095" s="180">
        <v>0</v>
      </c>
      <c r="R1095" s="180">
        <f>$Q$1095*$H$1095</f>
        <v>0</v>
      </c>
      <c r="S1095" s="180">
        <v>0</v>
      </c>
      <c r="T1095" s="181">
        <f>$S$1095*$H$1095</f>
        <v>0</v>
      </c>
      <c r="AR1095" s="99" t="s">
        <v>226</v>
      </c>
      <c r="AT1095" s="99" t="s">
        <v>145</v>
      </c>
      <c r="AU1095" s="99" t="s">
        <v>79</v>
      </c>
      <c r="AY1095" s="102" t="s">
        <v>142</v>
      </c>
      <c r="BE1095" s="169">
        <f>IF($N$1095="základní",$J$1095,0)</f>
        <v>0</v>
      </c>
      <c r="BF1095" s="169">
        <f>IF($N$1095="snížená",$J$1095,0)</f>
        <v>0</v>
      </c>
      <c r="BG1095" s="169">
        <f>IF($N$1095="zákl. přenesená",$J$1095,0)</f>
        <v>0</v>
      </c>
      <c r="BH1095" s="169">
        <f>IF($N$1095="sníž. přenesená",$J$1095,0)</f>
        <v>0</v>
      </c>
      <c r="BI1095" s="169">
        <f>IF($N$1095="nulová",$J$1095,0)</f>
        <v>0</v>
      </c>
      <c r="BJ1095" s="99" t="s">
        <v>77</v>
      </c>
      <c r="BK1095" s="169">
        <f>ROUND($I$1095*$H$1095,2)</f>
        <v>0</v>
      </c>
      <c r="BL1095" s="99" t="s">
        <v>226</v>
      </c>
      <c r="BM1095" s="99" t="s">
        <v>1592</v>
      </c>
    </row>
    <row r="1096" spans="2:65" s="102" customFormat="1" ht="15.75" customHeight="1" x14ac:dyDescent="0.3">
      <c r="B1096" s="103"/>
      <c r="C1096" s="162" t="s">
        <v>1593</v>
      </c>
      <c r="D1096" s="162" t="s">
        <v>145</v>
      </c>
      <c r="E1096" s="160" t="s">
        <v>1594</v>
      </c>
      <c r="F1096" s="161" t="s">
        <v>1595</v>
      </c>
      <c r="G1096" s="162" t="s">
        <v>293</v>
      </c>
      <c r="H1096" s="163">
        <v>194.48</v>
      </c>
      <c r="I1096" s="171"/>
      <c r="J1096" s="164">
        <f>ROUND($I$1096*$H$1096,2)</f>
        <v>0</v>
      </c>
      <c r="K1096" s="161" t="s">
        <v>294</v>
      </c>
      <c r="L1096" s="103"/>
      <c r="M1096" s="165"/>
      <c r="N1096" s="179" t="s">
        <v>42</v>
      </c>
      <c r="O1096" s="180">
        <v>4.3999999999999997E-2</v>
      </c>
      <c r="P1096" s="180">
        <f>$O$1096*$H$1096</f>
        <v>8.5571199999999994</v>
      </c>
      <c r="Q1096" s="180">
        <v>2.9999999999999997E-4</v>
      </c>
      <c r="R1096" s="180">
        <f>$Q$1096*$H$1096</f>
        <v>5.8343999999999993E-2</v>
      </c>
      <c r="S1096" s="180">
        <v>0</v>
      </c>
      <c r="T1096" s="181">
        <f>$S$1096*$H$1096</f>
        <v>0</v>
      </c>
      <c r="AR1096" s="99" t="s">
        <v>226</v>
      </c>
      <c r="AT1096" s="99" t="s">
        <v>145</v>
      </c>
      <c r="AU1096" s="99" t="s">
        <v>79</v>
      </c>
      <c r="AY1096" s="99" t="s">
        <v>142</v>
      </c>
      <c r="BE1096" s="169">
        <f>IF($N$1096="základní",$J$1096,0)</f>
        <v>0</v>
      </c>
      <c r="BF1096" s="169">
        <f>IF($N$1096="snížená",$J$1096,0)</f>
        <v>0</v>
      </c>
      <c r="BG1096" s="169">
        <f>IF($N$1096="zákl. přenesená",$J$1096,0)</f>
        <v>0</v>
      </c>
      <c r="BH1096" s="169">
        <f>IF($N$1096="sníž. přenesená",$J$1096,0)</f>
        <v>0</v>
      </c>
      <c r="BI1096" s="169">
        <f>IF($N$1096="nulová",$J$1096,0)</f>
        <v>0</v>
      </c>
      <c r="BJ1096" s="99" t="s">
        <v>77</v>
      </c>
      <c r="BK1096" s="169">
        <f>ROUND($I$1096*$H$1096,2)</f>
        <v>0</v>
      </c>
      <c r="BL1096" s="99" t="s">
        <v>226</v>
      </c>
      <c r="BM1096" s="99" t="s">
        <v>1596</v>
      </c>
    </row>
    <row r="1097" spans="2:65" s="102" customFormat="1" ht="15.75" customHeight="1" x14ac:dyDescent="0.3">
      <c r="B1097" s="103"/>
      <c r="C1097" s="162" t="s">
        <v>1597</v>
      </c>
      <c r="D1097" s="162" t="s">
        <v>145</v>
      </c>
      <c r="E1097" s="160" t="s">
        <v>1598</v>
      </c>
      <c r="F1097" s="161" t="s">
        <v>1599</v>
      </c>
      <c r="G1097" s="162" t="s">
        <v>1036</v>
      </c>
      <c r="H1097" s="163">
        <v>1880.816</v>
      </c>
      <c r="I1097" s="171"/>
      <c r="J1097" s="164">
        <f>ROUND($I$1097*$H$1097,2)</f>
        <v>0</v>
      </c>
      <c r="K1097" s="161" t="s">
        <v>294</v>
      </c>
      <c r="L1097" s="103"/>
      <c r="M1097" s="165"/>
      <c r="N1097" s="179" t="s">
        <v>42</v>
      </c>
      <c r="O1097" s="180">
        <v>0</v>
      </c>
      <c r="P1097" s="180">
        <f>$O$1097*$H$1097</f>
        <v>0</v>
      </c>
      <c r="Q1097" s="180">
        <v>0</v>
      </c>
      <c r="R1097" s="180">
        <f>$Q$1097*$H$1097</f>
        <v>0</v>
      </c>
      <c r="S1097" s="180">
        <v>0</v>
      </c>
      <c r="T1097" s="181">
        <f>$S$1097*$H$1097</f>
        <v>0</v>
      </c>
      <c r="AR1097" s="99" t="s">
        <v>226</v>
      </c>
      <c r="AT1097" s="99" t="s">
        <v>145</v>
      </c>
      <c r="AU1097" s="99" t="s">
        <v>79</v>
      </c>
      <c r="AY1097" s="99" t="s">
        <v>142</v>
      </c>
      <c r="BE1097" s="169">
        <f>IF($N$1097="základní",$J$1097,0)</f>
        <v>0</v>
      </c>
      <c r="BF1097" s="169">
        <f>IF($N$1097="snížená",$J$1097,0)</f>
        <v>0</v>
      </c>
      <c r="BG1097" s="169">
        <f>IF($N$1097="zákl. přenesená",$J$1097,0)</f>
        <v>0</v>
      </c>
      <c r="BH1097" s="169">
        <f>IF($N$1097="sníž. přenesená",$J$1097,0)</f>
        <v>0</v>
      </c>
      <c r="BI1097" s="169">
        <f>IF($N$1097="nulová",$J$1097,0)</f>
        <v>0</v>
      </c>
      <c r="BJ1097" s="99" t="s">
        <v>77</v>
      </c>
      <c r="BK1097" s="169">
        <f>ROUND($I$1097*$H$1097,2)</f>
        <v>0</v>
      </c>
      <c r="BL1097" s="99" t="s">
        <v>226</v>
      </c>
      <c r="BM1097" s="99" t="s">
        <v>1600</v>
      </c>
    </row>
    <row r="1098" spans="2:65" s="150" customFormat="1" ht="30.75" customHeight="1" x14ac:dyDescent="0.3">
      <c r="B1098" s="151"/>
      <c r="D1098" s="152" t="s">
        <v>70</v>
      </c>
      <c r="E1098" s="177" t="s">
        <v>1601</v>
      </c>
      <c r="F1098" s="177" t="s">
        <v>1602</v>
      </c>
      <c r="J1098" s="178">
        <f>$BK$1098</f>
        <v>0</v>
      </c>
      <c r="L1098" s="151"/>
      <c r="M1098" s="155"/>
      <c r="P1098" s="156">
        <f>SUM($P$1099:$P$1111)</f>
        <v>168.49701000000002</v>
      </c>
      <c r="R1098" s="156">
        <f>SUM($R$1099:$R$1111)</f>
        <v>3.7048246400000004</v>
      </c>
      <c r="T1098" s="157">
        <f>SUM($T$1099:$T$1111)</f>
        <v>0.82952500000000007</v>
      </c>
      <c r="AR1098" s="152" t="s">
        <v>79</v>
      </c>
      <c r="AT1098" s="152" t="s">
        <v>70</v>
      </c>
      <c r="AU1098" s="152" t="s">
        <v>77</v>
      </c>
      <c r="AY1098" s="152" t="s">
        <v>142</v>
      </c>
      <c r="BK1098" s="158">
        <f>SUM($BK$1099:$BK$1111)</f>
        <v>0</v>
      </c>
    </row>
    <row r="1099" spans="2:65" s="102" customFormat="1" ht="15.75" customHeight="1" x14ac:dyDescent="0.3">
      <c r="B1099" s="103"/>
      <c r="C1099" s="162" t="s">
        <v>1603</v>
      </c>
      <c r="D1099" s="162" t="s">
        <v>145</v>
      </c>
      <c r="E1099" s="160" t="s">
        <v>1604</v>
      </c>
      <c r="F1099" s="161" t="s">
        <v>1605</v>
      </c>
      <c r="G1099" s="162" t="s">
        <v>293</v>
      </c>
      <c r="H1099" s="163">
        <v>332.48</v>
      </c>
      <c r="I1099" s="171"/>
      <c r="J1099" s="164">
        <f>ROUND($I$1099*$H$1099,2)</f>
        <v>0</v>
      </c>
      <c r="K1099" s="161" t="s">
        <v>294</v>
      </c>
      <c r="L1099" s="103"/>
      <c r="M1099" s="165"/>
      <c r="N1099" s="179" t="s">
        <v>42</v>
      </c>
      <c r="O1099" s="180">
        <v>2.4E-2</v>
      </c>
      <c r="P1099" s="180">
        <f>$O$1099*$H$1099</f>
        <v>7.9795200000000008</v>
      </c>
      <c r="Q1099" s="180">
        <v>0</v>
      </c>
      <c r="R1099" s="180">
        <f>$Q$1099*$H$1099</f>
        <v>0</v>
      </c>
      <c r="S1099" s="180">
        <v>0</v>
      </c>
      <c r="T1099" s="181">
        <f>$S$1099*$H$1099</f>
        <v>0</v>
      </c>
      <c r="AR1099" s="99" t="s">
        <v>226</v>
      </c>
      <c r="AT1099" s="99" t="s">
        <v>145</v>
      </c>
      <c r="AU1099" s="99" t="s">
        <v>79</v>
      </c>
      <c r="AY1099" s="99" t="s">
        <v>142</v>
      </c>
      <c r="BE1099" s="169">
        <f>IF($N$1099="základní",$J$1099,0)</f>
        <v>0</v>
      </c>
      <c r="BF1099" s="169">
        <f>IF($N$1099="snížená",$J$1099,0)</f>
        <v>0</v>
      </c>
      <c r="BG1099" s="169">
        <f>IF($N$1099="zákl. přenesená",$J$1099,0)</f>
        <v>0</v>
      </c>
      <c r="BH1099" s="169">
        <f>IF($N$1099="sníž. přenesená",$J$1099,0)</f>
        <v>0</v>
      </c>
      <c r="BI1099" s="169">
        <f>IF($N$1099="nulová",$J$1099,0)</f>
        <v>0</v>
      </c>
      <c r="BJ1099" s="99" t="s">
        <v>77</v>
      </c>
      <c r="BK1099" s="169">
        <f>ROUND($I$1099*$H$1099,2)</f>
        <v>0</v>
      </c>
      <c r="BL1099" s="99" t="s">
        <v>226</v>
      </c>
      <c r="BM1099" s="99" t="s">
        <v>1606</v>
      </c>
    </row>
    <row r="1100" spans="2:65" s="102" customFormat="1" ht="15.75" customHeight="1" x14ac:dyDescent="0.3">
      <c r="B1100" s="103"/>
      <c r="C1100" s="162" t="s">
        <v>1607</v>
      </c>
      <c r="D1100" s="162" t="s">
        <v>145</v>
      </c>
      <c r="E1100" s="160" t="s">
        <v>1608</v>
      </c>
      <c r="F1100" s="161" t="s">
        <v>1609</v>
      </c>
      <c r="G1100" s="162" t="s">
        <v>293</v>
      </c>
      <c r="H1100" s="163">
        <v>332.48</v>
      </c>
      <c r="I1100" s="171"/>
      <c r="J1100" s="164">
        <f>ROUND($I$1100*$H$1100,2)</f>
        <v>0</v>
      </c>
      <c r="K1100" s="161" t="s">
        <v>294</v>
      </c>
      <c r="L1100" s="103"/>
      <c r="M1100" s="165"/>
      <c r="N1100" s="179" t="s">
        <v>42</v>
      </c>
      <c r="O1100" s="180">
        <v>5.8000000000000003E-2</v>
      </c>
      <c r="P1100" s="180">
        <f>$O$1100*$H$1100</f>
        <v>19.283840000000001</v>
      </c>
      <c r="Q1100" s="180">
        <v>3.0000000000000001E-5</v>
      </c>
      <c r="R1100" s="180">
        <f>$Q$1100*$H$1100</f>
        <v>9.9744000000000013E-3</v>
      </c>
      <c r="S1100" s="180">
        <v>0</v>
      </c>
      <c r="T1100" s="181">
        <f>$S$1100*$H$1100</f>
        <v>0</v>
      </c>
      <c r="AR1100" s="99" t="s">
        <v>226</v>
      </c>
      <c r="AT1100" s="99" t="s">
        <v>145</v>
      </c>
      <c r="AU1100" s="99" t="s">
        <v>79</v>
      </c>
      <c r="AY1100" s="99" t="s">
        <v>142</v>
      </c>
      <c r="BE1100" s="169">
        <f>IF($N$1100="základní",$J$1100,0)</f>
        <v>0</v>
      </c>
      <c r="BF1100" s="169">
        <f>IF($N$1100="snížená",$J$1100,0)</f>
        <v>0</v>
      </c>
      <c r="BG1100" s="169">
        <f>IF($N$1100="zákl. přenesená",$J$1100,0)</f>
        <v>0</v>
      </c>
      <c r="BH1100" s="169">
        <f>IF($N$1100="sníž. přenesená",$J$1100,0)</f>
        <v>0</v>
      </c>
      <c r="BI1100" s="169">
        <f>IF($N$1100="nulová",$J$1100,0)</f>
        <v>0</v>
      </c>
      <c r="BJ1100" s="99" t="s">
        <v>77</v>
      </c>
      <c r="BK1100" s="169">
        <f>ROUND($I$1100*$H$1100,2)</f>
        <v>0</v>
      </c>
      <c r="BL1100" s="99" t="s">
        <v>226</v>
      </c>
      <c r="BM1100" s="99" t="s">
        <v>1610</v>
      </c>
    </row>
    <row r="1101" spans="2:65" s="102" customFormat="1" ht="15.75" customHeight="1" x14ac:dyDescent="0.3">
      <c r="B1101" s="103"/>
      <c r="C1101" s="162" t="s">
        <v>1611</v>
      </c>
      <c r="D1101" s="162" t="s">
        <v>145</v>
      </c>
      <c r="E1101" s="160" t="s">
        <v>1612</v>
      </c>
      <c r="F1101" s="161" t="s">
        <v>1613</v>
      </c>
      <c r="G1101" s="162" t="s">
        <v>293</v>
      </c>
      <c r="H1101" s="163">
        <v>332.48</v>
      </c>
      <c r="I1101" s="171"/>
      <c r="J1101" s="164">
        <f>ROUND($I$1101*$H$1101,2)</f>
        <v>0</v>
      </c>
      <c r="K1101" s="161" t="s">
        <v>294</v>
      </c>
      <c r="L1101" s="103"/>
      <c r="M1101" s="165"/>
      <c r="N1101" s="179" t="s">
        <v>42</v>
      </c>
      <c r="O1101" s="180">
        <v>0.245</v>
      </c>
      <c r="P1101" s="180">
        <f>$O$1101*$H$1101</f>
        <v>81.457599999999999</v>
      </c>
      <c r="Q1101" s="180">
        <v>7.4999999999999997E-3</v>
      </c>
      <c r="R1101" s="180">
        <f>$Q$1101*$H$1101</f>
        <v>2.4936000000000003</v>
      </c>
      <c r="S1101" s="180">
        <v>0</v>
      </c>
      <c r="T1101" s="181">
        <f>$S$1101*$H$1101</f>
        <v>0</v>
      </c>
      <c r="AR1101" s="99" t="s">
        <v>226</v>
      </c>
      <c r="AT1101" s="99" t="s">
        <v>145</v>
      </c>
      <c r="AU1101" s="99" t="s">
        <v>79</v>
      </c>
      <c r="AY1101" s="99" t="s">
        <v>142</v>
      </c>
      <c r="BE1101" s="169">
        <f>IF($N$1101="základní",$J$1101,0)</f>
        <v>0</v>
      </c>
      <c r="BF1101" s="169">
        <f>IF($N$1101="snížená",$J$1101,0)</f>
        <v>0</v>
      </c>
      <c r="BG1101" s="169">
        <f>IF($N$1101="zákl. přenesená",$J$1101,0)</f>
        <v>0</v>
      </c>
      <c r="BH1101" s="169">
        <f>IF($N$1101="sníž. přenesená",$J$1101,0)</f>
        <v>0</v>
      </c>
      <c r="BI1101" s="169">
        <f>IF($N$1101="nulová",$J$1101,0)</f>
        <v>0</v>
      </c>
      <c r="BJ1101" s="99" t="s">
        <v>77</v>
      </c>
      <c r="BK1101" s="169">
        <f>ROUND($I$1101*$H$1101,2)</f>
        <v>0</v>
      </c>
      <c r="BL1101" s="99" t="s">
        <v>226</v>
      </c>
      <c r="BM1101" s="99" t="s">
        <v>1614</v>
      </c>
    </row>
    <row r="1102" spans="2:65" s="102" customFormat="1" ht="15.75" customHeight="1" x14ac:dyDescent="0.3">
      <c r="B1102" s="103"/>
      <c r="C1102" s="162" t="s">
        <v>1615</v>
      </c>
      <c r="D1102" s="162" t="s">
        <v>145</v>
      </c>
      <c r="E1102" s="160" t="s">
        <v>1616</v>
      </c>
      <c r="F1102" s="161" t="s">
        <v>1617</v>
      </c>
      <c r="G1102" s="162" t="s">
        <v>293</v>
      </c>
      <c r="H1102" s="163">
        <v>331.81</v>
      </c>
      <c r="I1102" s="171"/>
      <c r="J1102" s="164">
        <f>ROUND($I$1102*$H$1102,2)</f>
        <v>0</v>
      </c>
      <c r="K1102" s="161" t="s">
        <v>294</v>
      </c>
      <c r="L1102" s="103"/>
      <c r="M1102" s="165"/>
      <c r="N1102" s="179" t="s">
        <v>42</v>
      </c>
      <c r="O1102" s="180">
        <v>0.105</v>
      </c>
      <c r="P1102" s="180">
        <f>$O$1102*$H$1102</f>
        <v>34.840049999999998</v>
      </c>
      <c r="Q1102" s="180">
        <v>0</v>
      </c>
      <c r="R1102" s="180">
        <f>$Q$1102*$H$1102</f>
        <v>0</v>
      </c>
      <c r="S1102" s="180">
        <v>2.5000000000000001E-3</v>
      </c>
      <c r="T1102" s="181">
        <f>$S$1102*$H$1102</f>
        <v>0.82952500000000007</v>
      </c>
      <c r="AR1102" s="99" t="s">
        <v>226</v>
      </c>
      <c r="AT1102" s="99" t="s">
        <v>145</v>
      </c>
      <c r="AU1102" s="99" t="s">
        <v>79</v>
      </c>
      <c r="AY1102" s="99" t="s">
        <v>142</v>
      </c>
      <c r="BE1102" s="169">
        <f>IF($N$1102="základní",$J$1102,0)</f>
        <v>0</v>
      </c>
      <c r="BF1102" s="169">
        <f>IF($N$1102="snížená",$J$1102,0)</f>
        <v>0</v>
      </c>
      <c r="BG1102" s="169">
        <f>IF($N$1102="zákl. přenesená",$J$1102,0)</f>
        <v>0</v>
      </c>
      <c r="BH1102" s="169">
        <f>IF($N$1102="sníž. přenesená",$J$1102,0)</f>
        <v>0</v>
      </c>
      <c r="BI1102" s="169">
        <f>IF($N$1102="nulová",$J$1102,0)</f>
        <v>0</v>
      </c>
      <c r="BJ1102" s="99" t="s">
        <v>77</v>
      </c>
      <c r="BK1102" s="169">
        <f>ROUND($I$1102*$H$1102,2)</f>
        <v>0</v>
      </c>
      <c r="BL1102" s="99" t="s">
        <v>226</v>
      </c>
      <c r="BM1102" s="99" t="s">
        <v>1618</v>
      </c>
    </row>
    <row r="1103" spans="2:65" s="102" customFormat="1" ht="30.75" customHeight="1" x14ac:dyDescent="0.3">
      <c r="B1103" s="103"/>
      <c r="D1103" s="183" t="s">
        <v>151</v>
      </c>
      <c r="F1103" s="209" t="s">
        <v>1619</v>
      </c>
      <c r="L1103" s="103"/>
      <c r="M1103" s="210"/>
      <c r="T1103" s="211"/>
      <c r="AT1103" s="102" t="s">
        <v>151</v>
      </c>
      <c r="AU1103" s="102" t="s">
        <v>79</v>
      </c>
    </row>
    <row r="1104" spans="2:65" s="102" customFormat="1" ht="15.75" customHeight="1" x14ac:dyDescent="0.3">
      <c r="B1104" s="188"/>
      <c r="D1104" s="189" t="s">
        <v>156</v>
      </c>
      <c r="E1104" s="190"/>
      <c r="F1104" s="191" t="s">
        <v>1620</v>
      </c>
      <c r="H1104" s="192">
        <v>331.81</v>
      </c>
      <c r="L1104" s="188"/>
      <c r="M1104" s="193"/>
      <c r="T1104" s="194"/>
      <c r="AT1104" s="190" t="s">
        <v>156</v>
      </c>
      <c r="AU1104" s="190" t="s">
        <v>79</v>
      </c>
      <c r="AV1104" s="190" t="s">
        <v>79</v>
      </c>
      <c r="AW1104" s="190" t="s">
        <v>121</v>
      </c>
      <c r="AX1104" s="190" t="s">
        <v>71</v>
      </c>
      <c r="AY1104" s="190" t="s">
        <v>142</v>
      </c>
    </row>
    <row r="1105" spans="2:65" s="102" customFormat="1" ht="15.75" customHeight="1" x14ac:dyDescent="0.3">
      <c r="B1105" s="195"/>
      <c r="D1105" s="189" t="s">
        <v>156</v>
      </c>
      <c r="E1105" s="196"/>
      <c r="F1105" s="197" t="s">
        <v>167</v>
      </c>
      <c r="H1105" s="198">
        <v>331.81</v>
      </c>
      <c r="L1105" s="195"/>
      <c r="M1105" s="199"/>
      <c r="T1105" s="200"/>
      <c r="AT1105" s="196" t="s">
        <v>156</v>
      </c>
      <c r="AU1105" s="196" t="s">
        <v>79</v>
      </c>
      <c r="AV1105" s="196" t="s">
        <v>149</v>
      </c>
      <c r="AW1105" s="196" t="s">
        <v>121</v>
      </c>
      <c r="AX1105" s="196" t="s">
        <v>77</v>
      </c>
      <c r="AY1105" s="196" t="s">
        <v>142</v>
      </c>
    </row>
    <row r="1106" spans="2:65" s="102" customFormat="1" ht="15.75" customHeight="1" x14ac:dyDescent="0.3">
      <c r="B1106" s="103"/>
      <c r="C1106" s="159" t="s">
        <v>1621</v>
      </c>
      <c r="D1106" s="159" t="s">
        <v>145</v>
      </c>
      <c r="E1106" s="160" t="s">
        <v>1622</v>
      </c>
      <c r="F1106" s="161" t="s">
        <v>1623</v>
      </c>
      <c r="G1106" s="162" t="s">
        <v>293</v>
      </c>
      <c r="H1106" s="163">
        <v>332.48</v>
      </c>
      <c r="I1106" s="171"/>
      <c r="J1106" s="164">
        <f>ROUND($I$1106*$H$1106,2)</f>
        <v>0</v>
      </c>
      <c r="K1106" s="161" t="s">
        <v>294</v>
      </c>
      <c r="L1106" s="103"/>
      <c r="M1106" s="165"/>
      <c r="N1106" s="179" t="s">
        <v>42</v>
      </c>
      <c r="O1106" s="180">
        <v>7.4999999999999997E-2</v>
      </c>
      <c r="P1106" s="180">
        <f>$O$1106*$H$1106</f>
        <v>24.936</v>
      </c>
      <c r="Q1106" s="180">
        <v>5.0000000000000001E-4</v>
      </c>
      <c r="R1106" s="180">
        <f>$Q$1106*$H$1106</f>
        <v>0.16624</v>
      </c>
      <c r="S1106" s="180">
        <v>0</v>
      </c>
      <c r="T1106" s="181">
        <f>$S$1106*$H$1106</f>
        <v>0</v>
      </c>
      <c r="AR1106" s="99" t="s">
        <v>226</v>
      </c>
      <c r="AT1106" s="99" t="s">
        <v>145</v>
      </c>
      <c r="AU1106" s="99" t="s">
        <v>79</v>
      </c>
      <c r="AY1106" s="102" t="s">
        <v>142</v>
      </c>
      <c r="BE1106" s="169">
        <f>IF($N$1106="základní",$J$1106,0)</f>
        <v>0</v>
      </c>
      <c r="BF1106" s="169">
        <f>IF($N$1106="snížená",$J$1106,0)</f>
        <v>0</v>
      </c>
      <c r="BG1106" s="169">
        <f>IF($N$1106="zákl. přenesená",$J$1106,0)</f>
        <v>0</v>
      </c>
      <c r="BH1106" s="169">
        <f>IF($N$1106="sníž. přenesená",$J$1106,0)</f>
        <v>0</v>
      </c>
      <c r="BI1106" s="169">
        <f>IF($N$1106="nulová",$J$1106,0)</f>
        <v>0</v>
      </c>
      <c r="BJ1106" s="99" t="s">
        <v>77</v>
      </c>
      <c r="BK1106" s="169">
        <f>ROUND($I$1106*$H$1106,2)</f>
        <v>0</v>
      </c>
      <c r="BL1106" s="99" t="s">
        <v>226</v>
      </c>
      <c r="BM1106" s="99" t="s">
        <v>1624</v>
      </c>
    </row>
    <row r="1107" spans="2:65" s="102" customFormat="1" ht="30.75" customHeight="1" x14ac:dyDescent="0.3">
      <c r="B1107" s="103"/>
      <c r="D1107" s="183" t="s">
        <v>151</v>
      </c>
      <c r="F1107" s="209" t="s">
        <v>1625</v>
      </c>
      <c r="L1107" s="103"/>
      <c r="M1107" s="210"/>
      <c r="T1107" s="211"/>
      <c r="AT1107" s="102" t="s">
        <v>151</v>
      </c>
      <c r="AU1107" s="102" t="s">
        <v>79</v>
      </c>
    </row>
    <row r="1108" spans="2:65" s="102" customFormat="1" ht="15.75" customHeight="1" x14ac:dyDescent="0.3">
      <c r="B1108" s="188"/>
      <c r="D1108" s="189" t="s">
        <v>156</v>
      </c>
      <c r="E1108" s="190"/>
      <c r="F1108" s="191" t="s">
        <v>1626</v>
      </c>
      <c r="H1108" s="192">
        <v>332.48</v>
      </c>
      <c r="L1108" s="188"/>
      <c r="M1108" s="193"/>
      <c r="T1108" s="194"/>
      <c r="AT1108" s="190" t="s">
        <v>156</v>
      </c>
      <c r="AU1108" s="190" t="s">
        <v>79</v>
      </c>
      <c r="AV1108" s="190" t="s">
        <v>79</v>
      </c>
      <c r="AW1108" s="190" t="s">
        <v>121</v>
      </c>
      <c r="AX1108" s="190" t="s">
        <v>71</v>
      </c>
      <c r="AY1108" s="190" t="s">
        <v>142</v>
      </c>
    </row>
    <row r="1109" spans="2:65" s="102" customFormat="1" ht="15.75" customHeight="1" x14ac:dyDescent="0.3">
      <c r="B1109" s="195"/>
      <c r="D1109" s="189" t="s">
        <v>156</v>
      </c>
      <c r="E1109" s="196"/>
      <c r="F1109" s="197" t="s">
        <v>167</v>
      </c>
      <c r="H1109" s="198">
        <v>332.48</v>
      </c>
      <c r="L1109" s="195"/>
      <c r="M1109" s="199"/>
      <c r="T1109" s="200"/>
      <c r="AT1109" s="196" t="s">
        <v>156</v>
      </c>
      <c r="AU1109" s="196" t="s">
        <v>79</v>
      </c>
      <c r="AV1109" s="196" t="s">
        <v>149</v>
      </c>
      <c r="AW1109" s="196" t="s">
        <v>121</v>
      </c>
      <c r="AX1109" s="196" t="s">
        <v>77</v>
      </c>
      <c r="AY1109" s="196" t="s">
        <v>142</v>
      </c>
    </row>
    <row r="1110" spans="2:65" s="102" customFormat="1" ht="27" customHeight="1" x14ac:dyDescent="0.3">
      <c r="B1110" s="103"/>
      <c r="C1110" s="208" t="s">
        <v>1627</v>
      </c>
      <c r="D1110" s="208" t="s">
        <v>380</v>
      </c>
      <c r="E1110" s="202" t="s">
        <v>1628</v>
      </c>
      <c r="F1110" s="203" t="s">
        <v>1629</v>
      </c>
      <c r="G1110" s="201" t="s">
        <v>293</v>
      </c>
      <c r="H1110" s="204">
        <v>365.72800000000001</v>
      </c>
      <c r="I1110" s="218"/>
      <c r="J1110" s="205">
        <f>ROUND($I$1110*$H$1110,2)</f>
        <v>0</v>
      </c>
      <c r="K1110" s="203"/>
      <c r="L1110" s="206"/>
      <c r="M1110" s="203"/>
      <c r="N1110" s="207" t="s">
        <v>42</v>
      </c>
      <c r="O1110" s="180">
        <v>0</v>
      </c>
      <c r="P1110" s="180">
        <f>$O$1110*$H$1110</f>
        <v>0</v>
      </c>
      <c r="Q1110" s="180">
        <v>2.8300000000000001E-3</v>
      </c>
      <c r="R1110" s="180">
        <f>$Q$1110*$H$1110</f>
        <v>1.0350102400000001</v>
      </c>
      <c r="S1110" s="180">
        <v>0</v>
      </c>
      <c r="T1110" s="181">
        <f>$S$1110*$H$1110</f>
        <v>0</v>
      </c>
      <c r="AR1110" s="99" t="s">
        <v>414</v>
      </c>
      <c r="AT1110" s="99" t="s">
        <v>380</v>
      </c>
      <c r="AU1110" s="99" t="s">
        <v>79</v>
      </c>
      <c r="AY1110" s="102" t="s">
        <v>142</v>
      </c>
      <c r="BE1110" s="169">
        <f>IF($N$1110="základní",$J$1110,0)</f>
        <v>0</v>
      </c>
      <c r="BF1110" s="169">
        <f>IF($N$1110="snížená",$J$1110,0)</f>
        <v>0</v>
      </c>
      <c r="BG1110" s="169">
        <f>IF($N$1110="zákl. přenesená",$J$1110,0)</f>
        <v>0</v>
      </c>
      <c r="BH1110" s="169">
        <f>IF($N$1110="sníž. přenesená",$J$1110,0)</f>
        <v>0</v>
      </c>
      <c r="BI1110" s="169">
        <f>IF($N$1110="nulová",$J$1110,0)</f>
        <v>0</v>
      </c>
      <c r="BJ1110" s="99" t="s">
        <v>77</v>
      </c>
      <c r="BK1110" s="169">
        <f>ROUND($I$1110*$H$1110,2)</f>
        <v>0</v>
      </c>
      <c r="BL1110" s="99" t="s">
        <v>226</v>
      </c>
      <c r="BM1110" s="99" t="s">
        <v>1630</v>
      </c>
    </row>
    <row r="1111" spans="2:65" s="102" customFormat="1" ht="15.75" customHeight="1" x14ac:dyDescent="0.3">
      <c r="B1111" s="103"/>
      <c r="C1111" s="162" t="s">
        <v>1631</v>
      </c>
      <c r="D1111" s="162" t="s">
        <v>145</v>
      </c>
      <c r="E1111" s="160" t="s">
        <v>1632</v>
      </c>
      <c r="F1111" s="161" t="s">
        <v>1633</v>
      </c>
      <c r="G1111" s="162" t="s">
        <v>1036</v>
      </c>
      <c r="H1111" s="163">
        <v>2945.2179999999998</v>
      </c>
      <c r="I1111" s="171"/>
      <c r="J1111" s="164">
        <f>ROUND($I$1111*$H$1111,2)</f>
        <v>0</v>
      </c>
      <c r="K1111" s="161" t="s">
        <v>294</v>
      </c>
      <c r="L1111" s="103"/>
      <c r="M1111" s="165"/>
      <c r="N1111" s="179" t="s">
        <v>42</v>
      </c>
      <c r="O1111" s="180">
        <v>0</v>
      </c>
      <c r="P1111" s="180">
        <f>$O$1111*$H$1111</f>
        <v>0</v>
      </c>
      <c r="Q1111" s="180">
        <v>0</v>
      </c>
      <c r="R1111" s="180">
        <f>$Q$1111*$H$1111</f>
        <v>0</v>
      </c>
      <c r="S1111" s="180">
        <v>0</v>
      </c>
      <c r="T1111" s="181">
        <f>$S$1111*$H$1111</f>
        <v>0</v>
      </c>
      <c r="AR1111" s="99" t="s">
        <v>226</v>
      </c>
      <c r="AT1111" s="99" t="s">
        <v>145</v>
      </c>
      <c r="AU1111" s="99" t="s">
        <v>79</v>
      </c>
      <c r="AY1111" s="99" t="s">
        <v>142</v>
      </c>
      <c r="BE1111" s="169">
        <f>IF($N$1111="základní",$J$1111,0)</f>
        <v>0</v>
      </c>
      <c r="BF1111" s="169">
        <f>IF($N$1111="snížená",$J$1111,0)</f>
        <v>0</v>
      </c>
      <c r="BG1111" s="169">
        <f>IF($N$1111="zákl. přenesená",$J$1111,0)</f>
        <v>0</v>
      </c>
      <c r="BH1111" s="169">
        <f>IF($N$1111="sníž. přenesená",$J$1111,0)</f>
        <v>0</v>
      </c>
      <c r="BI1111" s="169">
        <f>IF($N$1111="nulová",$J$1111,0)</f>
        <v>0</v>
      </c>
      <c r="BJ1111" s="99" t="s">
        <v>77</v>
      </c>
      <c r="BK1111" s="169">
        <f>ROUND($I$1111*$H$1111,2)</f>
        <v>0</v>
      </c>
      <c r="BL1111" s="99" t="s">
        <v>226</v>
      </c>
      <c r="BM1111" s="99" t="s">
        <v>1634</v>
      </c>
    </row>
    <row r="1112" spans="2:65" s="150" customFormat="1" ht="30.75" customHeight="1" x14ac:dyDescent="0.3">
      <c r="B1112" s="151"/>
      <c r="D1112" s="152" t="s">
        <v>70</v>
      </c>
      <c r="E1112" s="177" t="s">
        <v>1635</v>
      </c>
      <c r="F1112" s="177" t="s">
        <v>1636</v>
      </c>
      <c r="J1112" s="178">
        <f>$BK$1112</f>
        <v>0</v>
      </c>
      <c r="L1112" s="151"/>
      <c r="M1112" s="155"/>
      <c r="P1112" s="156">
        <f>SUM($P$1113:$P$1125)</f>
        <v>437.19708000000003</v>
      </c>
      <c r="R1112" s="156">
        <f>SUM($R$1113:$R$1125)</f>
        <v>10.0142118</v>
      </c>
      <c r="T1112" s="157">
        <f>SUM($T$1113:$T$1125)</f>
        <v>0</v>
      </c>
      <c r="AR1112" s="152" t="s">
        <v>79</v>
      </c>
      <c r="AT1112" s="152" t="s">
        <v>70</v>
      </c>
      <c r="AU1112" s="152" t="s">
        <v>77</v>
      </c>
      <c r="AY1112" s="152" t="s">
        <v>142</v>
      </c>
      <c r="BK1112" s="158">
        <f>SUM($BK$1113:$BK$1125)</f>
        <v>0</v>
      </c>
    </row>
    <row r="1113" spans="2:65" s="102" customFormat="1" ht="27" customHeight="1" x14ac:dyDescent="0.3">
      <c r="B1113" s="103"/>
      <c r="C1113" s="162" t="s">
        <v>1637</v>
      </c>
      <c r="D1113" s="162" t="s">
        <v>145</v>
      </c>
      <c r="E1113" s="160" t="s">
        <v>1638</v>
      </c>
      <c r="F1113" s="161" t="s">
        <v>1639</v>
      </c>
      <c r="G1113" s="162" t="s">
        <v>293</v>
      </c>
      <c r="H1113" s="163">
        <v>383.94</v>
      </c>
      <c r="I1113" s="171"/>
      <c r="J1113" s="164">
        <f>ROUND($I$1113*$H$1113,2)</f>
        <v>0</v>
      </c>
      <c r="K1113" s="161"/>
      <c r="L1113" s="103"/>
      <c r="M1113" s="165"/>
      <c r="N1113" s="179" t="s">
        <v>42</v>
      </c>
      <c r="O1113" s="180">
        <v>0.79300000000000004</v>
      </c>
      <c r="P1113" s="180">
        <f>$O$1113*$H$1113</f>
        <v>304.46442000000002</v>
      </c>
      <c r="Q1113" s="180">
        <v>5.7000000000000002E-3</v>
      </c>
      <c r="R1113" s="180">
        <f>$Q$1113*$H$1113</f>
        <v>2.1884580000000002</v>
      </c>
      <c r="S1113" s="180">
        <v>0</v>
      </c>
      <c r="T1113" s="181">
        <f>$S$1113*$H$1113</f>
        <v>0</v>
      </c>
      <c r="AR1113" s="99" t="s">
        <v>226</v>
      </c>
      <c r="AT1113" s="99" t="s">
        <v>145</v>
      </c>
      <c r="AU1113" s="99" t="s">
        <v>79</v>
      </c>
      <c r="AY1113" s="99" t="s">
        <v>142</v>
      </c>
      <c r="BE1113" s="169">
        <f>IF($N$1113="základní",$J$1113,0)</f>
        <v>0</v>
      </c>
      <c r="BF1113" s="169">
        <f>IF($N$1113="snížená",$J$1113,0)</f>
        <v>0</v>
      </c>
      <c r="BG1113" s="169">
        <f>IF($N$1113="zákl. přenesená",$J$1113,0)</f>
        <v>0</v>
      </c>
      <c r="BH1113" s="169">
        <f>IF($N$1113="sníž. přenesená",$J$1113,0)</f>
        <v>0</v>
      </c>
      <c r="BI1113" s="169">
        <f>IF($N$1113="nulová",$J$1113,0)</f>
        <v>0</v>
      </c>
      <c r="BJ1113" s="99" t="s">
        <v>77</v>
      </c>
      <c r="BK1113" s="169">
        <f>ROUND($I$1113*$H$1113,2)</f>
        <v>0</v>
      </c>
      <c r="BL1113" s="99" t="s">
        <v>226</v>
      </c>
      <c r="BM1113" s="99" t="s">
        <v>1640</v>
      </c>
    </row>
    <row r="1114" spans="2:65" s="102" customFormat="1" ht="15.75" customHeight="1" x14ac:dyDescent="0.3">
      <c r="B1114" s="182"/>
      <c r="D1114" s="183" t="s">
        <v>156</v>
      </c>
      <c r="E1114" s="184"/>
      <c r="F1114" s="184" t="s">
        <v>684</v>
      </c>
      <c r="H1114" s="185"/>
      <c r="L1114" s="182"/>
      <c r="M1114" s="186"/>
      <c r="T1114" s="187"/>
      <c r="AT1114" s="185" t="s">
        <v>156</v>
      </c>
      <c r="AU1114" s="185" t="s">
        <v>79</v>
      </c>
      <c r="AV1114" s="185" t="s">
        <v>77</v>
      </c>
      <c r="AW1114" s="185" t="s">
        <v>121</v>
      </c>
      <c r="AX1114" s="185" t="s">
        <v>71</v>
      </c>
      <c r="AY1114" s="185" t="s">
        <v>142</v>
      </c>
    </row>
    <row r="1115" spans="2:65" s="102" customFormat="1" ht="15.75" customHeight="1" x14ac:dyDescent="0.3">
      <c r="B1115" s="182"/>
      <c r="D1115" s="189" t="s">
        <v>156</v>
      </c>
      <c r="E1115" s="185"/>
      <c r="F1115" s="184" t="s">
        <v>423</v>
      </c>
      <c r="H1115" s="185"/>
      <c r="L1115" s="182"/>
      <c r="M1115" s="186"/>
      <c r="T1115" s="187"/>
      <c r="AT1115" s="185" t="s">
        <v>156</v>
      </c>
      <c r="AU1115" s="185" t="s">
        <v>79</v>
      </c>
      <c r="AV1115" s="185" t="s">
        <v>77</v>
      </c>
      <c r="AW1115" s="185" t="s">
        <v>121</v>
      </c>
      <c r="AX1115" s="185" t="s">
        <v>71</v>
      </c>
      <c r="AY1115" s="185" t="s">
        <v>142</v>
      </c>
    </row>
    <row r="1116" spans="2:65" s="102" customFormat="1" ht="15.75" customHeight="1" x14ac:dyDescent="0.3">
      <c r="B1116" s="182"/>
      <c r="D1116" s="189" t="s">
        <v>156</v>
      </c>
      <c r="E1116" s="185"/>
      <c r="F1116" s="184" t="s">
        <v>1641</v>
      </c>
      <c r="H1116" s="185"/>
      <c r="L1116" s="182"/>
      <c r="M1116" s="186"/>
      <c r="T1116" s="187"/>
      <c r="AT1116" s="185" t="s">
        <v>156</v>
      </c>
      <c r="AU1116" s="185" t="s">
        <v>79</v>
      </c>
      <c r="AV1116" s="185" t="s">
        <v>77</v>
      </c>
      <c r="AW1116" s="185" t="s">
        <v>121</v>
      </c>
      <c r="AX1116" s="185" t="s">
        <v>71</v>
      </c>
      <c r="AY1116" s="185" t="s">
        <v>142</v>
      </c>
    </row>
    <row r="1117" spans="2:65" s="102" customFormat="1" ht="15.75" customHeight="1" x14ac:dyDescent="0.3">
      <c r="B1117" s="188"/>
      <c r="D1117" s="189" t="s">
        <v>156</v>
      </c>
      <c r="E1117" s="190"/>
      <c r="F1117" s="191" t="s">
        <v>1642</v>
      </c>
      <c r="H1117" s="192">
        <v>383.94</v>
      </c>
      <c r="L1117" s="188"/>
      <c r="M1117" s="193"/>
      <c r="T1117" s="194"/>
      <c r="AT1117" s="190" t="s">
        <v>156</v>
      </c>
      <c r="AU1117" s="190" t="s">
        <v>79</v>
      </c>
      <c r="AV1117" s="190" t="s">
        <v>79</v>
      </c>
      <c r="AW1117" s="190" t="s">
        <v>121</v>
      </c>
      <c r="AX1117" s="190" t="s">
        <v>71</v>
      </c>
      <c r="AY1117" s="190" t="s">
        <v>142</v>
      </c>
    </row>
    <row r="1118" spans="2:65" s="102" customFormat="1" ht="15.75" customHeight="1" x14ac:dyDescent="0.3">
      <c r="B1118" s="195"/>
      <c r="D1118" s="189" t="s">
        <v>156</v>
      </c>
      <c r="E1118" s="196"/>
      <c r="F1118" s="197" t="s">
        <v>167</v>
      </c>
      <c r="H1118" s="198">
        <v>383.94</v>
      </c>
      <c r="L1118" s="195"/>
      <c r="M1118" s="199"/>
      <c r="T1118" s="200"/>
      <c r="AT1118" s="196" t="s">
        <v>156</v>
      </c>
      <c r="AU1118" s="196" t="s">
        <v>79</v>
      </c>
      <c r="AV1118" s="196" t="s">
        <v>149</v>
      </c>
      <c r="AW1118" s="196" t="s">
        <v>121</v>
      </c>
      <c r="AX1118" s="196" t="s">
        <v>77</v>
      </c>
      <c r="AY1118" s="196" t="s">
        <v>142</v>
      </c>
    </row>
    <row r="1119" spans="2:65" s="102" customFormat="1" ht="15.75" customHeight="1" x14ac:dyDescent="0.3">
      <c r="B1119" s="103"/>
      <c r="C1119" s="208" t="s">
        <v>1643</v>
      </c>
      <c r="D1119" s="208" t="s">
        <v>380</v>
      </c>
      <c r="E1119" s="202" t="s">
        <v>1644</v>
      </c>
      <c r="F1119" s="203" t="s">
        <v>1645</v>
      </c>
      <c r="G1119" s="201" t="s">
        <v>293</v>
      </c>
      <c r="H1119" s="204">
        <v>422.334</v>
      </c>
      <c r="I1119" s="218"/>
      <c r="J1119" s="205">
        <f>ROUND($I$1119*$H$1119,2)</f>
        <v>0</v>
      </c>
      <c r="K1119" s="203"/>
      <c r="L1119" s="206"/>
      <c r="M1119" s="203"/>
      <c r="N1119" s="207" t="s">
        <v>42</v>
      </c>
      <c r="O1119" s="180">
        <v>0</v>
      </c>
      <c r="P1119" s="180">
        <f>$O$1119*$H$1119</f>
        <v>0</v>
      </c>
      <c r="Q1119" s="180">
        <v>1.7999999999999999E-2</v>
      </c>
      <c r="R1119" s="180">
        <f>$Q$1119*$H$1119</f>
        <v>7.6020119999999993</v>
      </c>
      <c r="S1119" s="180">
        <v>0</v>
      </c>
      <c r="T1119" s="181">
        <f>$S$1119*$H$1119</f>
        <v>0</v>
      </c>
      <c r="AR1119" s="99" t="s">
        <v>414</v>
      </c>
      <c r="AT1119" s="99" t="s">
        <v>380</v>
      </c>
      <c r="AU1119" s="99" t="s">
        <v>79</v>
      </c>
      <c r="AY1119" s="102" t="s">
        <v>142</v>
      </c>
      <c r="BE1119" s="169">
        <f>IF($N$1119="základní",$J$1119,0)</f>
        <v>0</v>
      </c>
      <c r="BF1119" s="169">
        <f>IF($N$1119="snížená",$J$1119,0)</f>
        <v>0</v>
      </c>
      <c r="BG1119" s="169">
        <f>IF($N$1119="zákl. přenesená",$J$1119,0)</f>
        <v>0</v>
      </c>
      <c r="BH1119" s="169">
        <f>IF($N$1119="sníž. přenesená",$J$1119,0)</f>
        <v>0</v>
      </c>
      <c r="BI1119" s="169">
        <f>IF($N$1119="nulová",$J$1119,0)</f>
        <v>0</v>
      </c>
      <c r="BJ1119" s="99" t="s">
        <v>77</v>
      </c>
      <c r="BK1119" s="169">
        <f>ROUND($I$1119*$H$1119,2)</f>
        <v>0</v>
      </c>
      <c r="BL1119" s="99" t="s">
        <v>226</v>
      </c>
      <c r="BM1119" s="99" t="s">
        <v>1646</v>
      </c>
    </row>
    <row r="1120" spans="2:65" s="102" customFormat="1" ht="15.75" customHeight="1" x14ac:dyDescent="0.3">
      <c r="B1120" s="188"/>
      <c r="D1120" s="189" t="s">
        <v>156</v>
      </c>
      <c r="F1120" s="191" t="s">
        <v>1647</v>
      </c>
      <c r="H1120" s="192">
        <v>422.334</v>
      </c>
      <c r="L1120" s="188"/>
      <c r="M1120" s="193"/>
      <c r="T1120" s="194"/>
      <c r="AT1120" s="190" t="s">
        <v>156</v>
      </c>
      <c r="AU1120" s="190" t="s">
        <v>79</v>
      </c>
      <c r="AV1120" s="190" t="s">
        <v>79</v>
      </c>
      <c r="AW1120" s="190" t="s">
        <v>71</v>
      </c>
      <c r="AX1120" s="190" t="s">
        <v>77</v>
      </c>
      <c r="AY1120" s="190" t="s">
        <v>142</v>
      </c>
    </row>
    <row r="1121" spans="2:65" s="102" customFormat="1" ht="15.75" customHeight="1" x14ac:dyDescent="0.3">
      <c r="B1121" s="103"/>
      <c r="C1121" s="159" t="s">
        <v>1648</v>
      </c>
      <c r="D1121" s="159" t="s">
        <v>145</v>
      </c>
      <c r="E1121" s="160" t="s">
        <v>1649</v>
      </c>
      <c r="F1121" s="161" t="s">
        <v>1650</v>
      </c>
      <c r="G1121" s="162" t="s">
        <v>293</v>
      </c>
      <c r="H1121" s="163">
        <v>383.94</v>
      </c>
      <c r="I1121" s="171"/>
      <c r="J1121" s="164">
        <f>ROUND($I$1121*$H$1121,2)</f>
        <v>0</v>
      </c>
      <c r="K1121" s="161"/>
      <c r="L1121" s="103"/>
      <c r="M1121" s="165"/>
      <c r="N1121" s="179" t="s">
        <v>42</v>
      </c>
      <c r="O1121" s="180">
        <v>0.1</v>
      </c>
      <c r="P1121" s="180">
        <f>$O$1121*$H$1121</f>
        <v>38.394000000000005</v>
      </c>
      <c r="Q1121" s="180">
        <v>0</v>
      </c>
      <c r="R1121" s="180">
        <f>$Q$1121*$H$1121</f>
        <v>0</v>
      </c>
      <c r="S1121" s="180">
        <v>0</v>
      </c>
      <c r="T1121" s="181">
        <f>$S$1121*$H$1121</f>
        <v>0</v>
      </c>
      <c r="AR1121" s="99" t="s">
        <v>226</v>
      </c>
      <c r="AT1121" s="99" t="s">
        <v>145</v>
      </c>
      <c r="AU1121" s="99" t="s">
        <v>79</v>
      </c>
      <c r="AY1121" s="102" t="s">
        <v>142</v>
      </c>
      <c r="BE1121" s="169">
        <f>IF($N$1121="základní",$J$1121,0)</f>
        <v>0</v>
      </c>
      <c r="BF1121" s="169">
        <f>IF($N$1121="snížená",$J$1121,0)</f>
        <v>0</v>
      </c>
      <c r="BG1121" s="169">
        <f>IF($N$1121="zákl. přenesená",$J$1121,0)</f>
        <v>0</v>
      </c>
      <c r="BH1121" s="169">
        <f>IF($N$1121="sníž. přenesená",$J$1121,0)</f>
        <v>0</v>
      </c>
      <c r="BI1121" s="169">
        <f>IF($N$1121="nulová",$J$1121,0)</f>
        <v>0</v>
      </c>
      <c r="BJ1121" s="99" t="s">
        <v>77</v>
      </c>
      <c r="BK1121" s="169">
        <f>ROUND($I$1121*$H$1121,2)</f>
        <v>0</v>
      </c>
      <c r="BL1121" s="99" t="s">
        <v>226</v>
      </c>
      <c r="BM1121" s="99" t="s">
        <v>1651</v>
      </c>
    </row>
    <row r="1122" spans="2:65" s="102" customFormat="1" ht="15.75" customHeight="1" x14ac:dyDescent="0.3">
      <c r="B1122" s="103"/>
      <c r="C1122" s="162" t="s">
        <v>1652</v>
      </c>
      <c r="D1122" s="162" t="s">
        <v>145</v>
      </c>
      <c r="E1122" s="160" t="s">
        <v>1653</v>
      </c>
      <c r="F1122" s="161" t="s">
        <v>1654</v>
      </c>
      <c r="G1122" s="162" t="s">
        <v>293</v>
      </c>
      <c r="H1122" s="163">
        <v>383.94</v>
      </c>
      <c r="I1122" s="171"/>
      <c r="J1122" s="164">
        <f>ROUND($I$1122*$H$1122,2)</f>
        <v>0</v>
      </c>
      <c r="K1122" s="161"/>
      <c r="L1122" s="103"/>
      <c r="M1122" s="165"/>
      <c r="N1122" s="179" t="s">
        <v>42</v>
      </c>
      <c r="O1122" s="180">
        <v>0.16</v>
      </c>
      <c r="P1122" s="180">
        <f>$O$1122*$H$1122</f>
        <v>61.430399999999999</v>
      </c>
      <c r="Q1122" s="180">
        <v>2.5999999999999998E-4</v>
      </c>
      <c r="R1122" s="180">
        <f>$Q$1122*$H$1122</f>
        <v>9.9824399999999994E-2</v>
      </c>
      <c r="S1122" s="180">
        <v>0</v>
      </c>
      <c r="T1122" s="181">
        <f>$S$1122*$H$1122</f>
        <v>0</v>
      </c>
      <c r="AR1122" s="99" t="s">
        <v>226</v>
      </c>
      <c r="AT1122" s="99" t="s">
        <v>145</v>
      </c>
      <c r="AU1122" s="99" t="s">
        <v>79</v>
      </c>
      <c r="AY1122" s="99" t="s">
        <v>142</v>
      </c>
      <c r="BE1122" s="169">
        <f>IF($N$1122="základní",$J$1122,0)</f>
        <v>0</v>
      </c>
      <c r="BF1122" s="169">
        <f>IF($N$1122="snížená",$J$1122,0)</f>
        <v>0</v>
      </c>
      <c r="BG1122" s="169">
        <f>IF($N$1122="zákl. přenesená",$J$1122,0)</f>
        <v>0</v>
      </c>
      <c r="BH1122" s="169">
        <f>IF($N$1122="sníž. přenesená",$J$1122,0)</f>
        <v>0</v>
      </c>
      <c r="BI1122" s="169">
        <f>IF($N$1122="nulová",$J$1122,0)</f>
        <v>0</v>
      </c>
      <c r="BJ1122" s="99" t="s">
        <v>77</v>
      </c>
      <c r="BK1122" s="169">
        <f>ROUND($I$1122*$H$1122,2)</f>
        <v>0</v>
      </c>
      <c r="BL1122" s="99" t="s">
        <v>226</v>
      </c>
      <c r="BM1122" s="99" t="s">
        <v>1655</v>
      </c>
    </row>
    <row r="1123" spans="2:65" s="102" customFormat="1" ht="15.75" customHeight="1" x14ac:dyDescent="0.3">
      <c r="B1123" s="103"/>
      <c r="C1123" s="162" t="s">
        <v>1656</v>
      </c>
      <c r="D1123" s="162" t="s">
        <v>145</v>
      </c>
      <c r="E1123" s="160" t="s">
        <v>1657</v>
      </c>
      <c r="F1123" s="161" t="s">
        <v>1658</v>
      </c>
      <c r="G1123" s="162" t="s">
        <v>293</v>
      </c>
      <c r="H1123" s="163">
        <v>383.94</v>
      </c>
      <c r="I1123" s="171"/>
      <c r="J1123" s="164">
        <f>ROUND($I$1123*$H$1123,2)</f>
        <v>0</v>
      </c>
      <c r="K1123" s="161" t="s">
        <v>294</v>
      </c>
      <c r="L1123" s="103"/>
      <c r="M1123" s="165"/>
      <c r="N1123" s="179" t="s">
        <v>42</v>
      </c>
      <c r="O1123" s="180">
        <v>4.3999999999999997E-2</v>
      </c>
      <c r="P1123" s="180">
        <f>$O$1123*$H$1123</f>
        <v>16.893359999999998</v>
      </c>
      <c r="Q1123" s="180">
        <v>2.9999999999999997E-4</v>
      </c>
      <c r="R1123" s="180">
        <f>$Q$1123*$H$1123</f>
        <v>0.11518199999999999</v>
      </c>
      <c r="S1123" s="180">
        <v>0</v>
      </c>
      <c r="T1123" s="181">
        <f>$S$1123*$H$1123</f>
        <v>0</v>
      </c>
      <c r="AR1123" s="99" t="s">
        <v>226</v>
      </c>
      <c r="AT1123" s="99" t="s">
        <v>145</v>
      </c>
      <c r="AU1123" s="99" t="s">
        <v>79</v>
      </c>
      <c r="AY1123" s="99" t="s">
        <v>142</v>
      </c>
      <c r="BE1123" s="169">
        <f>IF($N$1123="základní",$J$1123,0)</f>
        <v>0</v>
      </c>
      <c r="BF1123" s="169">
        <f>IF($N$1123="snížená",$J$1123,0)</f>
        <v>0</v>
      </c>
      <c r="BG1123" s="169">
        <f>IF($N$1123="zákl. přenesená",$J$1123,0)</f>
        <v>0</v>
      </c>
      <c r="BH1123" s="169">
        <f>IF($N$1123="sníž. přenesená",$J$1123,0)</f>
        <v>0</v>
      </c>
      <c r="BI1123" s="169">
        <f>IF($N$1123="nulová",$J$1123,0)</f>
        <v>0</v>
      </c>
      <c r="BJ1123" s="99" t="s">
        <v>77</v>
      </c>
      <c r="BK1123" s="169">
        <f>ROUND($I$1123*$H$1123,2)</f>
        <v>0</v>
      </c>
      <c r="BL1123" s="99" t="s">
        <v>226</v>
      </c>
      <c r="BM1123" s="99" t="s">
        <v>1659</v>
      </c>
    </row>
    <row r="1124" spans="2:65" s="102" customFormat="1" ht="15.75" customHeight="1" x14ac:dyDescent="0.3">
      <c r="B1124" s="103"/>
      <c r="C1124" s="162" t="s">
        <v>1660</v>
      </c>
      <c r="D1124" s="162" t="s">
        <v>145</v>
      </c>
      <c r="E1124" s="160" t="s">
        <v>1661</v>
      </c>
      <c r="F1124" s="161" t="s">
        <v>1662</v>
      </c>
      <c r="G1124" s="162" t="s">
        <v>433</v>
      </c>
      <c r="H1124" s="163">
        <v>291.18</v>
      </c>
      <c r="I1124" s="171"/>
      <c r="J1124" s="164">
        <f>ROUND($I$1124*$H$1124,2)</f>
        <v>0</v>
      </c>
      <c r="K1124" s="161"/>
      <c r="L1124" s="103"/>
      <c r="M1124" s="165"/>
      <c r="N1124" s="179" t="s">
        <v>42</v>
      </c>
      <c r="O1124" s="180">
        <v>5.5E-2</v>
      </c>
      <c r="P1124" s="180">
        <f>$O$1124*$H$1124</f>
        <v>16.014900000000001</v>
      </c>
      <c r="Q1124" s="180">
        <v>3.0000000000000001E-5</v>
      </c>
      <c r="R1124" s="180">
        <f>$Q$1124*$H$1124</f>
        <v>8.7354000000000008E-3</v>
      </c>
      <c r="S1124" s="180">
        <v>0</v>
      </c>
      <c r="T1124" s="181">
        <f>$S$1124*$H$1124</f>
        <v>0</v>
      </c>
      <c r="AR1124" s="99" t="s">
        <v>226</v>
      </c>
      <c r="AT1124" s="99" t="s">
        <v>145</v>
      </c>
      <c r="AU1124" s="99" t="s">
        <v>79</v>
      </c>
      <c r="AY1124" s="99" t="s">
        <v>142</v>
      </c>
      <c r="BE1124" s="169">
        <f>IF($N$1124="základní",$J$1124,0)</f>
        <v>0</v>
      </c>
      <c r="BF1124" s="169">
        <f>IF($N$1124="snížená",$J$1124,0)</f>
        <v>0</v>
      </c>
      <c r="BG1124" s="169">
        <f>IF($N$1124="zákl. přenesená",$J$1124,0)</f>
        <v>0</v>
      </c>
      <c r="BH1124" s="169">
        <f>IF($N$1124="sníž. přenesená",$J$1124,0)</f>
        <v>0</v>
      </c>
      <c r="BI1124" s="169">
        <f>IF($N$1124="nulová",$J$1124,0)</f>
        <v>0</v>
      </c>
      <c r="BJ1124" s="99" t="s">
        <v>77</v>
      </c>
      <c r="BK1124" s="169">
        <f>ROUND($I$1124*$H$1124,2)</f>
        <v>0</v>
      </c>
      <c r="BL1124" s="99" t="s">
        <v>226</v>
      </c>
      <c r="BM1124" s="99" t="s">
        <v>1663</v>
      </c>
    </row>
    <row r="1125" spans="2:65" s="102" customFormat="1" ht="15.75" customHeight="1" x14ac:dyDescent="0.3">
      <c r="B1125" s="103"/>
      <c r="C1125" s="162" t="s">
        <v>1664</v>
      </c>
      <c r="D1125" s="162" t="s">
        <v>145</v>
      </c>
      <c r="E1125" s="160" t="s">
        <v>1665</v>
      </c>
      <c r="F1125" s="161" t="s">
        <v>1666</v>
      </c>
      <c r="G1125" s="162" t="s">
        <v>1036</v>
      </c>
      <c r="H1125" s="163">
        <v>3193.3209999999999</v>
      </c>
      <c r="I1125" s="171"/>
      <c r="J1125" s="164">
        <f>ROUND($I$1125*$H$1125,2)</f>
        <v>0</v>
      </c>
      <c r="K1125" s="161" t="s">
        <v>294</v>
      </c>
      <c r="L1125" s="103"/>
      <c r="M1125" s="165"/>
      <c r="N1125" s="179" t="s">
        <v>42</v>
      </c>
      <c r="O1125" s="180">
        <v>0</v>
      </c>
      <c r="P1125" s="180">
        <f>$O$1125*$H$1125</f>
        <v>0</v>
      </c>
      <c r="Q1125" s="180">
        <v>0</v>
      </c>
      <c r="R1125" s="180">
        <f>$Q$1125*$H$1125</f>
        <v>0</v>
      </c>
      <c r="S1125" s="180">
        <v>0</v>
      </c>
      <c r="T1125" s="181">
        <f>$S$1125*$H$1125</f>
        <v>0</v>
      </c>
      <c r="AR1125" s="99" t="s">
        <v>226</v>
      </c>
      <c r="AT1125" s="99" t="s">
        <v>145</v>
      </c>
      <c r="AU1125" s="99" t="s">
        <v>79</v>
      </c>
      <c r="AY1125" s="99" t="s">
        <v>142</v>
      </c>
      <c r="BE1125" s="169">
        <f>IF($N$1125="základní",$J$1125,0)</f>
        <v>0</v>
      </c>
      <c r="BF1125" s="169">
        <f>IF($N$1125="snížená",$J$1125,0)</f>
        <v>0</v>
      </c>
      <c r="BG1125" s="169">
        <f>IF($N$1125="zákl. přenesená",$J$1125,0)</f>
        <v>0</v>
      </c>
      <c r="BH1125" s="169">
        <f>IF($N$1125="sníž. přenesená",$J$1125,0)</f>
        <v>0</v>
      </c>
      <c r="BI1125" s="169">
        <f>IF($N$1125="nulová",$J$1125,0)</f>
        <v>0</v>
      </c>
      <c r="BJ1125" s="99" t="s">
        <v>77</v>
      </c>
      <c r="BK1125" s="169">
        <f>ROUND($I$1125*$H$1125,2)</f>
        <v>0</v>
      </c>
      <c r="BL1125" s="99" t="s">
        <v>226</v>
      </c>
      <c r="BM1125" s="99" t="s">
        <v>1667</v>
      </c>
    </row>
    <row r="1126" spans="2:65" s="150" customFormat="1" ht="30.75" customHeight="1" x14ac:dyDescent="0.3">
      <c r="B1126" s="151"/>
      <c r="D1126" s="152" t="s">
        <v>70</v>
      </c>
      <c r="E1126" s="177" t="s">
        <v>1668</v>
      </c>
      <c r="F1126" s="177" t="s">
        <v>1669</v>
      </c>
      <c r="J1126" s="178">
        <f>$BK$1126</f>
        <v>0</v>
      </c>
      <c r="L1126" s="151"/>
      <c r="M1126" s="155"/>
      <c r="P1126" s="156">
        <f>SUM($P$1127:$P$1142)</f>
        <v>36.023720000000004</v>
      </c>
      <c r="R1126" s="156">
        <f>SUM($R$1127:$R$1142)</f>
        <v>6.1217599999999997E-2</v>
      </c>
      <c r="T1126" s="157">
        <f>SUM($T$1127:$T$1142)</f>
        <v>0</v>
      </c>
      <c r="AR1126" s="152" t="s">
        <v>79</v>
      </c>
      <c r="AT1126" s="152" t="s">
        <v>70</v>
      </c>
      <c r="AU1126" s="152" t="s">
        <v>77</v>
      </c>
      <c r="AY1126" s="152" t="s">
        <v>142</v>
      </c>
      <c r="BK1126" s="158">
        <f>SUM($BK$1127:$BK$1142)</f>
        <v>0</v>
      </c>
    </row>
    <row r="1127" spans="2:65" s="102" customFormat="1" ht="15.75" customHeight="1" x14ac:dyDescent="0.3">
      <c r="B1127" s="103"/>
      <c r="C1127" s="162" t="s">
        <v>1670</v>
      </c>
      <c r="D1127" s="162" t="s">
        <v>145</v>
      </c>
      <c r="E1127" s="160" t="s">
        <v>1671</v>
      </c>
      <c r="F1127" s="161" t="s">
        <v>1672</v>
      </c>
      <c r="G1127" s="162" t="s">
        <v>293</v>
      </c>
      <c r="H1127" s="163">
        <v>49.5</v>
      </c>
      <c r="I1127" s="171"/>
      <c r="J1127" s="164">
        <f>ROUND($I$1127*$H$1127,2)</f>
        <v>0</v>
      </c>
      <c r="K1127" s="161" t="s">
        <v>294</v>
      </c>
      <c r="L1127" s="103"/>
      <c r="M1127" s="165"/>
      <c r="N1127" s="179" t="s">
        <v>42</v>
      </c>
      <c r="O1127" s="180">
        <v>7.1999999999999995E-2</v>
      </c>
      <c r="P1127" s="180">
        <f>$O$1127*$H$1127</f>
        <v>3.5639999999999996</v>
      </c>
      <c r="Q1127" s="180">
        <v>0</v>
      </c>
      <c r="R1127" s="180">
        <f>$Q$1127*$H$1127</f>
        <v>0</v>
      </c>
      <c r="S1127" s="180">
        <v>0</v>
      </c>
      <c r="T1127" s="181">
        <f>$S$1127*$H$1127</f>
        <v>0</v>
      </c>
      <c r="AR1127" s="99" t="s">
        <v>226</v>
      </c>
      <c r="AT1127" s="99" t="s">
        <v>145</v>
      </c>
      <c r="AU1127" s="99" t="s">
        <v>79</v>
      </c>
      <c r="AY1127" s="99" t="s">
        <v>142</v>
      </c>
      <c r="BE1127" s="169">
        <f>IF($N$1127="základní",$J$1127,0)</f>
        <v>0</v>
      </c>
      <c r="BF1127" s="169">
        <f>IF($N$1127="snížená",$J$1127,0)</f>
        <v>0</v>
      </c>
      <c r="BG1127" s="169">
        <f>IF($N$1127="zákl. přenesená",$J$1127,0)</f>
        <v>0</v>
      </c>
      <c r="BH1127" s="169">
        <f>IF($N$1127="sníž. přenesená",$J$1127,0)</f>
        <v>0</v>
      </c>
      <c r="BI1127" s="169">
        <f>IF($N$1127="nulová",$J$1127,0)</f>
        <v>0</v>
      </c>
      <c r="BJ1127" s="99" t="s">
        <v>77</v>
      </c>
      <c r="BK1127" s="169">
        <f>ROUND($I$1127*$H$1127,2)</f>
        <v>0</v>
      </c>
      <c r="BL1127" s="99" t="s">
        <v>226</v>
      </c>
      <c r="BM1127" s="99" t="s">
        <v>1673</v>
      </c>
    </row>
    <row r="1128" spans="2:65" s="102" customFormat="1" ht="30.75" customHeight="1" x14ac:dyDescent="0.3">
      <c r="B1128" s="103"/>
      <c r="D1128" s="183" t="s">
        <v>151</v>
      </c>
      <c r="F1128" s="209" t="s">
        <v>1674</v>
      </c>
      <c r="L1128" s="103"/>
      <c r="M1128" s="210"/>
      <c r="T1128" s="211"/>
      <c r="AT1128" s="102" t="s">
        <v>151</v>
      </c>
      <c r="AU1128" s="102" t="s">
        <v>79</v>
      </c>
    </row>
    <row r="1129" spans="2:65" s="102" customFormat="1" ht="15.75" customHeight="1" x14ac:dyDescent="0.3">
      <c r="B1129" s="188"/>
      <c r="D1129" s="189" t="s">
        <v>156</v>
      </c>
      <c r="E1129" s="190"/>
      <c r="F1129" s="191" t="s">
        <v>1675</v>
      </c>
      <c r="H1129" s="192">
        <v>49.5</v>
      </c>
      <c r="L1129" s="188"/>
      <c r="M1129" s="193"/>
      <c r="T1129" s="194"/>
      <c r="AT1129" s="190" t="s">
        <v>156</v>
      </c>
      <c r="AU1129" s="190" t="s">
        <v>79</v>
      </c>
      <c r="AV1129" s="190" t="s">
        <v>79</v>
      </c>
      <c r="AW1129" s="190" t="s">
        <v>121</v>
      </c>
      <c r="AX1129" s="190" t="s">
        <v>71</v>
      </c>
      <c r="AY1129" s="190" t="s">
        <v>142</v>
      </c>
    </row>
    <row r="1130" spans="2:65" s="102" customFormat="1" ht="15.75" customHeight="1" x14ac:dyDescent="0.3">
      <c r="B1130" s="195"/>
      <c r="D1130" s="189" t="s">
        <v>156</v>
      </c>
      <c r="E1130" s="196"/>
      <c r="F1130" s="197" t="s">
        <v>167</v>
      </c>
      <c r="H1130" s="198">
        <v>49.5</v>
      </c>
      <c r="L1130" s="195"/>
      <c r="M1130" s="199"/>
      <c r="T1130" s="200"/>
      <c r="AT1130" s="196" t="s">
        <v>156</v>
      </c>
      <c r="AU1130" s="196" t="s">
        <v>79</v>
      </c>
      <c r="AV1130" s="196" t="s">
        <v>149</v>
      </c>
      <c r="AW1130" s="196" t="s">
        <v>121</v>
      </c>
      <c r="AX1130" s="196" t="s">
        <v>77</v>
      </c>
      <c r="AY1130" s="196" t="s">
        <v>142</v>
      </c>
    </row>
    <row r="1131" spans="2:65" s="102" customFormat="1" ht="15.75" customHeight="1" x14ac:dyDescent="0.3">
      <c r="B1131" s="103"/>
      <c r="C1131" s="159" t="s">
        <v>1676</v>
      </c>
      <c r="D1131" s="159" t="s">
        <v>145</v>
      </c>
      <c r="E1131" s="160" t="s">
        <v>1677</v>
      </c>
      <c r="F1131" s="161" t="s">
        <v>1678</v>
      </c>
      <c r="G1131" s="162" t="s">
        <v>293</v>
      </c>
      <c r="H1131" s="163">
        <v>49.5</v>
      </c>
      <c r="I1131" s="171"/>
      <c r="J1131" s="164">
        <f>ROUND($I$1131*$H$1131,2)</f>
        <v>0</v>
      </c>
      <c r="K1131" s="161" t="s">
        <v>294</v>
      </c>
      <c r="L1131" s="103"/>
      <c r="M1131" s="165"/>
      <c r="N1131" s="179" t="s">
        <v>42</v>
      </c>
      <c r="O1131" s="180">
        <v>0.39300000000000002</v>
      </c>
      <c r="P1131" s="180">
        <f>$O$1131*$H$1131</f>
        <v>19.453500000000002</v>
      </c>
      <c r="Q1131" s="180">
        <v>6.6E-4</v>
      </c>
      <c r="R1131" s="180">
        <f>$Q$1131*$H$1131</f>
        <v>3.2669999999999998E-2</v>
      </c>
      <c r="S1131" s="180">
        <v>0</v>
      </c>
      <c r="T1131" s="181">
        <f>$S$1131*$H$1131</f>
        <v>0</v>
      </c>
      <c r="AR1131" s="99" t="s">
        <v>226</v>
      </c>
      <c r="AT1131" s="99" t="s">
        <v>145</v>
      </c>
      <c r="AU1131" s="99" t="s">
        <v>79</v>
      </c>
      <c r="AY1131" s="102" t="s">
        <v>142</v>
      </c>
      <c r="BE1131" s="169">
        <f>IF($N$1131="základní",$J$1131,0)</f>
        <v>0</v>
      </c>
      <c r="BF1131" s="169">
        <f>IF($N$1131="snížená",$J$1131,0)</f>
        <v>0</v>
      </c>
      <c r="BG1131" s="169">
        <f>IF($N$1131="zákl. přenesená",$J$1131,0)</f>
        <v>0</v>
      </c>
      <c r="BH1131" s="169">
        <f>IF($N$1131="sníž. přenesená",$J$1131,0)</f>
        <v>0</v>
      </c>
      <c r="BI1131" s="169">
        <f>IF($N$1131="nulová",$J$1131,0)</f>
        <v>0</v>
      </c>
      <c r="BJ1131" s="99" t="s">
        <v>77</v>
      </c>
      <c r="BK1131" s="169">
        <f>ROUND($I$1131*$H$1131,2)</f>
        <v>0</v>
      </c>
      <c r="BL1131" s="99" t="s">
        <v>226</v>
      </c>
      <c r="BM1131" s="99" t="s">
        <v>1679</v>
      </c>
    </row>
    <row r="1132" spans="2:65" s="102" customFormat="1" ht="30.75" customHeight="1" x14ac:dyDescent="0.3">
      <c r="B1132" s="103"/>
      <c r="D1132" s="183" t="s">
        <v>151</v>
      </c>
      <c r="F1132" s="209" t="s">
        <v>1680</v>
      </c>
      <c r="L1132" s="103"/>
      <c r="M1132" s="210"/>
      <c r="T1132" s="211"/>
      <c r="AT1132" s="102" t="s">
        <v>151</v>
      </c>
      <c r="AU1132" s="102" t="s">
        <v>79</v>
      </c>
    </row>
    <row r="1133" spans="2:65" s="102" customFormat="1" ht="15.75" customHeight="1" x14ac:dyDescent="0.3">
      <c r="B1133" s="188"/>
      <c r="D1133" s="189" t="s">
        <v>156</v>
      </c>
      <c r="E1133" s="190"/>
      <c r="F1133" s="191" t="s">
        <v>1675</v>
      </c>
      <c r="H1133" s="192">
        <v>49.5</v>
      </c>
      <c r="L1133" s="188"/>
      <c r="M1133" s="193"/>
      <c r="T1133" s="194"/>
      <c r="AT1133" s="190" t="s">
        <v>156</v>
      </c>
      <c r="AU1133" s="190" t="s">
        <v>79</v>
      </c>
      <c r="AV1133" s="190" t="s">
        <v>79</v>
      </c>
      <c r="AW1133" s="190" t="s">
        <v>121</v>
      </c>
      <c r="AX1133" s="190" t="s">
        <v>71</v>
      </c>
      <c r="AY1133" s="190" t="s">
        <v>142</v>
      </c>
    </row>
    <row r="1134" spans="2:65" s="102" customFormat="1" ht="15.75" customHeight="1" x14ac:dyDescent="0.3">
      <c r="B1134" s="195"/>
      <c r="D1134" s="189" t="s">
        <v>156</v>
      </c>
      <c r="E1134" s="196"/>
      <c r="F1134" s="197" t="s">
        <v>167</v>
      </c>
      <c r="H1134" s="198">
        <v>49.5</v>
      </c>
      <c r="L1134" s="195"/>
      <c r="M1134" s="199"/>
      <c r="T1134" s="200"/>
      <c r="AT1134" s="196" t="s">
        <v>156</v>
      </c>
      <c r="AU1134" s="196" t="s">
        <v>79</v>
      </c>
      <c r="AV1134" s="196" t="s">
        <v>149</v>
      </c>
      <c r="AW1134" s="196" t="s">
        <v>121</v>
      </c>
      <c r="AX1134" s="196" t="s">
        <v>77</v>
      </c>
      <c r="AY1134" s="196" t="s">
        <v>142</v>
      </c>
    </row>
    <row r="1135" spans="2:65" s="102" customFormat="1" ht="15.75" customHeight="1" x14ac:dyDescent="0.3">
      <c r="B1135" s="103"/>
      <c r="C1135" s="159" t="s">
        <v>1681</v>
      </c>
      <c r="D1135" s="159" t="s">
        <v>145</v>
      </c>
      <c r="E1135" s="160" t="s">
        <v>1682</v>
      </c>
      <c r="F1135" s="161" t="s">
        <v>1683</v>
      </c>
      <c r="G1135" s="162" t="s">
        <v>293</v>
      </c>
      <c r="H1135" s="163">
        <v>26.68</v>
      </c>
      <c r="I1135" s="171"/>
      <c r="J1135" s="164">
        <f>ROUND($I$1135*$H$1135,2)</f>
        <v>0</v>
      </c>
      <c r="K1135" s="161" t="s">
        <v>999</v>
      </c>
      <c r="L1135" s="103"/>
      <c r="M1135" s="165"/>
      <c r="N1135" s="179" t="s">
        <v>42</v>
      </c>
      <c r="O1135" s="180">
        <v>0.40400000000000003</v>
      </c>
      <c r="P1135" s="180">
        <f>$O$1135*$H$1135</f>
        <v>10.77872</v>
      </c>
      <c r="Q1135" s="180">
        <v>1.07E-3</v>
      </c>
      <c r="R1135" s="180">
        <f>$Q$1135*$H$1135</f>
        <v>2.8547599999999999E-2</v>
      </c>
      <c r="S1135" s="180">
        <v>0</v>
      </c>
      <c r="T1135" s="181">
        <f>$S$1135*$H$1135</f>
        <v>0</v>
      </c>
      <c r="AR1135" s="99" t="s">
        <v>226</v>
      </c>
      <c r="AT1135" s="99" t="s">
        <v>145</v>
      </c>
      <c r="AU1135" s="99" t="s">
        <v>79</v>
      </c>
      <c r="AY1135" s="102" t="s">
        <v>142</v>
      </c>
      <c r="BE1135" s="169">
        <f>IF($N$1135="základní",$J$1135,0)</f>
        <v>0</v>
      </c>
      <c r="BF1135" s="169">
        <f>IF($N$1135="snížená",$J$1135,0)</f>
        <v>0</v>
      </c>
      <c r="BG1135" s="169">
        <f>IF($N$1135="zákl. přenesená",$J$1135,0)</f>
        <v>0</v>
      </c>
      <c r="BH1135" s="169">
        <f>IF($N$1135="sníž. přenesená",$J$1135,0)</f>
        <v>0</v>
      </c>
      <c r="BI1135" s="169">
        <f>IF($N$1135="nulová",$J$1135,0)</f>
        <v>0</v>
      </c>
      <c r="BJ1135" s="99" t="s">
        <v>77</v>
      </c>
      <c r="BK1135" s="169">
        <f>ROUND($I$1135*$H$1135,2)</f>
        <v>0</v>
      </c>
      <c r="BL1135" s="99" t="s">
        <v>226</v>
      </c>
      <c r="BM1135" s="99" t="s">
        <v>1684</v>
      </c>
    </row>
    <row r="1136" spans="2:65" s="102" customFormat="1" ht="15.75" customHeight="1" x14ac:dyDescent="0.3">
      <c r="B1136" s="182"/>
      <c r="D1136" s="183" t="s">
        <v>156</v>
      </c>
      <c r="E1136" s="184"/>
      <c r="F1136" s="184" t="s">
        <v>423</v>
      </c>
      <c r="H1136" s="185"/>
      <c r="L1136" s="182"/>
      <c r="M1136" s="186"/>
      <c r="T1136" s="187"/>
      <c r="AT1136" s="185" t="s">
        <v>156</v>
      </c>
      <c r="AU1136" s="185" t="s">
        <v>79</v>
      </c>
      <c r="AV1136" s="185" t="s">
        <v>77</v>
      </c>
      <c r="AW1136" s="185" t="s">
        <v>121</v>
      </c>
      <c r="AX1136" s="185" t="s">
        <v>71</v>
      </c>
      <c r="AY1136" s="185" t="s">
        <v>142</v>
      </c>
    </row>
    <row r="1137" spans="2:65" s="102" customFormat="1" ht="15.75" customHeight="1" x14ac:dyDescent="0.3">
      <c r="B1137" s="188"/>
      <c r="D1137" s="189" t="s">
        <v>156</v>
      </c>
      <c r="E1137" s="190"/>
      <c r="F1137" s="191" t="s">
        <v>1685</v>
      </c>
      <c r="H1137" s="192">
        <v>26.68</v>
      </c>
      <c r="L1137" s="188"/>
      <c r="M1137" s="193"/>
      <c r="T1137" s="194"/>
      <c r="AT1137" s="190" t="s">
        <v>156</v>
      </c>
      <c r="AU1137" s="190" t="s">
        <v>79</v>
      </c>
      <c r="AV1137" s="190" t="s">
        <v>79</v>
      </c>
      <c r="AW1137" s="190" t="s">
        <v>121</v>
      </c>
      <c r="AX1137" s="190" t="s">
        <v>71</v>
      </c>
      <c r="AY1137" s="190" t="s">
        <v>142</v>
      </c>
    </row>
    <row r="1138" spans="2:65" s="102" customFormat="1" ht="15.75" customHeight="1" x14ac:dyDescent="0.3">
      <c r="B1138" s="195"/>
      <c r="D1138" s="189" t="s">
        <v>156</v>
      </c>
      <c r="E1138" s="196"/>
      <c r="F1138" s="197" t="s">
        <v>167</v>
      </c>
      <c r="H1138" s="198">
        <v>26.68</v>
      </c>
      <c r="L1138" s="195"/>
      <c r="M1138" s="199"/>
      <c r="T1138" s="200"/>
      <c r="AT1138" s="196" t="s">
        <v>156</v>
      </c>
      <c r="AU1138" s="196" t="s">
        <v>79</v>
      </c>
      <c r="AV1138" s="196" t="s">
        <v>149</v>
      </c>
      <c r="AW1138" s="196" t="s">
        <v>121</v>
      </c>
      <c r="AX1138" s="196" t="s">
        <v>77</v>
      </c>
      <c r="AY1138" s="196" t="s">
        <v>142</v>
      </c>
    </row>
    <row r="1139" spans="2:65" s="102" customFormat="1" ht="15.75" customHeight="1" x14ac:dyDescent="0.3">
      <c r="B1139" s="103"/>
      <c r="C1139" s="159" t="s">
        <v>1686</v>
      </c>
      <c r="D1139" s="159" t="s">
        <v>145</v>
      </c>
      <c r="E1139" s="160" t="s">
        <v>1687</v>
      </c>
      <c r="F1139" s="161" t="s">
        <v>1688</v>
      </c>
      <c r="G1139" s="162" t="s">
        <v>293</v>
      </c>
      <c r="H1139" s="163">
        <v>49.5</v>
      </c>
      <c r="I1139" s="171"/>
      <c r="J1139" s="164">
        <f>ROUND($I$1139*$H$1139,2)</f>
        <v>0</v>
      </c>
      <c r="K1139" s="161" t="s">
        <v>294</v>
      </c>
      <c r="L1139" s="103"/>
      <c r="M1139" s="165"/>
      <c r="N1139" s="179" t="s">
        <v>42</v>
      </c>
      <c r="O1139" s="180">
        <v>4.4999999999999998E-2</v>
      </c>
      <c r="P1139" s="180">
        <f>$O$1139*$H$1139</f>
        <v>2.2275</v>
      </c>
      <c r="Q1139" s="180">
        <v>0</v>
      </c>
      <c r="R1139" s="180">
        <f>$Q$1139*$H$1139</f>
        <v>0</v>
      </c>
      <c r="S1139" s="180">
        <v>0</v>
      </c>
      <c r="T1139" s="181">
        <f>$S$1139*$H$1139</f>
        <v>0</v>
      </c>
      <c r="AR1139" s="99" t="s">
        <v>226</v>
      </c>
      <c r="AT1139" s="99" t="s">
        <v>145</v>
      </c>
      <c r="AU1139" s="99" t="s">
        <v>79</v>
      </c>
      <c r="AY1139" s="102" t="s">
        <v>142</v>
      </c>
      <c r="BE1139" s="169">
        <f>IF($N$1139="základní",$J$1139,0)</f>
        <v>0</v>
      </c>
      <c r="BF1139" s="169">
        <f>IF($N$1139="snížená",$J$1139,0)</f>
        <v>0</v>
      </c>
      <c r="BG1139" s="169">
        <f>IF($N$1139="zákl. přenesená",$J$1139,0)</f>
        <v>0</v>
      </c>
      <c r="BH1139" s="169">
        <f>IF($N$1139="sníž. přenesená",$J$1139,0)</f>
        <v>0</v>
      </c>
      <c r="BI1139" s="169">
        <f>IF($N$1139="nulová",$J$1139,0)</f>
        <v>0</v>
      </c>
      <c r="BJ1139" s="99" t="s">
        <v>77</v>
      </c>
      <c r="BK1139" s="169">
        <f>ROUND($I$1139*$H$1139,2)</f>
        <v>0</v>
      </c>
      <c r="BL1139" s="99" t="s">
        <v>226</v>
      </c>
      <c r="BM1139" s="99" t="s">
        <v>1689</v>
      </c>
    </row>
    <row r="1140" spans="2:65" s="102" customFormat="1" ht="30.75" customHeight="1" x14ac:dyDescent="0.3">
      <c r="B1140" s="103"/>
      <c r="D1140" s="183" t="s">
        <v>151</v>
      </c>
      <c r="F1140" s="209" t="s">
        <v>1674</v>
      </c>
      <c r="L1140" s="103"/>
      <c r="M1140" s="210"/>
      <c r="T1140" s="211"/>
      <c r="AT1140" s="102" t="s">
        <v>151</v>
      </c>
      <c r="AU1140" s="102" t="s">
        <v>79</v>
      </c>
    </row>
    <row r="1141" spans="2:65" s="102" customFormat="1" ht="15.75" customHeight="1" x14ac:dyDescent="0.3">
      <c r="B1141" s="188"/>
      <c r="D1141" s="189" t="s">
        <v>156</v>
      </c>
      <c r="E1141" s="190"/>
      <c r="F1141" s="191" t="s">
        <v>1675</v>
      </c>
      <c r="H1141" s="192">
        <v>49.5</v>
      </c>
      <c r="L1141" s="188"/>
      <c r="M1141" s="193"/>
      <c r="T1141" s="194"/>
      <c r="AT1141" s="190" t="s">
        <v>156</v>
      </c>
      <c r="AU1141" s="190" t="s">
        <v>79</v>
      </c>
      <c r="AV1141" s="190" t="s">
        <v>79</v>
      </c>
      <c r="AW1141" s="190" t="s">
        <v>121</v>
      </c>
      <c r="AX1141" s="190" t="s">
        <v>71</v>
      </c>
      <c r="AY1141" s="190" t="s">
        <v>142</v>
      </c>
    </row>
    <row r="1142" spans="2:65" s="102" customFormat="1" ht="15.75" customHeight="1" x14ac:dyDescent="0.3">
      <c r="B1142" s="195"/>
      <c r="D1142" s="189" t="s">
        <v>156</v>
      </c>
      <c r="E1142" s="196"/>
      <c r="F1142" s="197" t="s">
        <v>167</v>
      </c>
      <c r="H1142" s="198">
        <v>49.5</v>
      </c>
      <c r="L1142" s="195"/>
      <c r="M1142" s="199"/>
      <c r="T1142" s="200"/>
      <c r="AT1142" s="196" t="s">
        <v>156</v>
      </c>
      <c r="AU1142" s="196" t="s">
        <v>79</v>
      </c>
      <c r="AV1142" s="196" t="s">
        <v>149</v>
      </c>
      <c r="AW1142" s="196" t="s">
        <v>121</v>
      </c>
      <c r="AX1142" s="196" t="s">
        <v>77</v>
      </c>
      <c r="AY1142" s="196" t="s">
        <v>142</v>
      </c>
    </row>
    <row r="1143" spans="2:65" s="150" customFormat="1" ht="30.75" customHeight="1" x14ac:dyDescent="0.3">
      <c r="B1143" s="151"/>
      <c r="D1143" s="152" t="s">
        <v>70</v>
      </c>
      <c r="E1143" s="177" t="s">
        <v>1690</v>
      </c>
      <c r="F1143" s="177" t="s">
        <v>1691</v>
      </c>
      <c r="J1143" s="178">
        <f>$BK$1143</f>
        <v>0</v>
      </c>
      <c r="L1143" s="151"/>
      <c r="M1143" s="155"/>
      <c r="P1143" s="156">
        <f>SUM($P$1144:$P$1158)</f>
        <v>889.973433</v>
      </c>
      <c r="R1143" s="156">
        <f>SUM($R$1144:$R$1158)</f>
        <v>8.1707376900000011</v>
      </c>
      <c r="T1143" s="157">
        <f>SUM($T$1144:$T$1158)</f>
        <v>1.7808477</v>
      </c>
      <c r="AR1143" s="152" t="s">
        <v>79</v>
      </c>
      <c r="AT1143" s="152" t="s">
        <v>70</v>
      </c>
      <c r="AU1143" s="152" t="s">
        <v>77</v>
      </c>
      <c r="AY1143" s="152" t="s">
        <v>142</v>
      </c>
      <c r="BK1143" s="158">
        <f>SUM($BK$1144:$BK$1158)</f>
        <v>0</v>
      </c>
    </row>
    <row r="1144" spans="2:65" s="102" customFormat="1" ht="15.75" customHeight="1" x14ac:dyDescent="0.3">
      <c r="B1144" s="103"/>
      <c r="C1144" s="159" t="s">
        <v>1692</v>
      </c>
      <c r="D1144" s="159" t="s">
        <v>145</v>
      </c>
      <c r="E1144" s="160" t="s">
        <v>1693</v>
      </c>
      <c r="F1144" s="161" t="s">
        <v>1694</v>
      </c>
      <c r="G1144" s="162" t="s">
        <v>293</v>
      </c>
      <c r="H1144" s="163">
        <v>5744.67</v>
      </c>
      <c r="I1144" s="171"/>
      <c r="J1144" s="164">
        <f>ROUND($I$1144*$H$1144,2)</f>
        <v>0</v>
      </c>
      <c r="K1144" s="161" t="s">
        <v>294</v>
      </c>
      <c r="L1144" s="103"/>
      <c r="M1144" s="165"/>
      <c r="N1144" s="179" t="s">
        <v>42</v>
      </c>
      <c r="O1144" s="180">
        <v>7.3999999999999996E-2</v>
      </c>
      <c r="P1144" s="180">
        <f>$O$1144*$H$1144</f>
        <v>425.10557999999997</v>
      </c>
      <c r="Q1144" s="180">
        <v>1E-3</v>
      </c>
      <c r="R1144" s="180">
        <f>$Q$1144*$H$1144</f>
        <v>5.7446700000000002</v>
      </c>
      <c r="S1144" s="180">
        <v>3.1E-4</v>
      </c>
      <c r="T1144" s="181">
        <f>$S$1144*$H$1144</f>
        <v>1.7808477</v>
      </c>
      <c r="AR1144" s="99" t="s">
        <v>226</v>
      </c>
      <c r="AT1144" s="99" t="s">
        <v>145</v>
      </c>
      <c r="AU1144" s="99" t="s">
        <v>79</v>
      </c>
      <c r="AY1144" s="102" t="s">
        <v>142</v>
      </c>
      <c r="BE1144" s="169">
        <f>IF($N$1144="základní",$J$1144,0)</f>
        <v>0</v>
      </c>
      <c r="BF1144" s="169">
        <f>IF($N$1144="snížená",$J$1144,0)</f>
        <v>0</v>
      </c>
      <c r="BG1144" s="169">
        <f>IF($N$1144="zákl. přenesená",$J$1144,0)</f>
        <v>0</v>
      </c>
      <c r="BH1144" s="169">
        <f>IF($N$1144="sníž. přenesená",$J$1144,0)</f>
        <v>0</v>
      </c>
      <c r="BI1144" s="169">
        <f>IF($N$1144="nulová",$J$1144,0)</f>
        <v>0</v>
      </c>
      <c r="BJ1144" s="99" t="s">
        <v>77</v>
      </c>
      <c r="BK1144" s="169">
        <f>ROUND($I$1144*$H$1144,2)</f>
        <v>0</v>
      </c>
      <c r="BL1144" s="99" t="s">
        <v>226</v>
      </c>
      <c r="BM1144" s="99" t="s">
        <v>1695</v>
      </c>
    </row>
    <row r="1145" spans="2:65" s="102" customFormat="1" ht="15.75" customHeight="1" x14ac:dyDescent="0.3">
      <c r="B1145" s="188"/>
      <c r="D1145" s="183" t="s">
        <v>156</v>
      </c>
      <c r="E1145" s="191"/>
      <c r="F1145" s="191" t="s">
        <v>1696</v>
      </c>
      <c r="H1145" s="192">
        <v>4214.1000000000004</v>
      </c>
      <c r="L1145" s="188"/>
      <c r="M1145" s="193"/>
      <c r="T1145" s="194"/>
      <c r="AT1145" s="190" t="s">
        <v>156</v>
      </c>
      <c r="AU1145" s="190" t="s">
        <v>79</v>
      </c>
      <c r="AV1145" s="190" t="s">
        <v>79</v>
      </c>
      <c r="AW1145" s="190" t="s">
        <v>121</v>
      </c>
      <c r="AX1145" s="190" t="s">
        <v>71</v>
      </c>
      <c r="AY1145" s="190" t="s">
        <v>142</v>
      </c>
    </row>
    <row r="1146" spans="2:65" s="102" customFormat="1" ht="15.75" customHeight="1" x14ac:dyDescent="0.3">
      <c r="B1146" s="188"/>
      <c r="D1146" s="189" t="s">
        <v>156</v>
      </c>
      <c r="E1146" s="190"/>
      <c r="F1146" s="191" t="s">
        <v>1697</v>
      </c>
      <c r="H1146" s="192">
        <v>1530.57</v>
      </c>
      <c r="L1146" s="188"/>
      <c r="M1146" s="193"/>
      <c r="T1146" s="194"/>
      <c r="AT1146" s="190" t="s">
        <v>156</v>
      </c>
      <c r="AU1146" s="190" t="s">
        <v>79</v>
      </c>
      <c r="AV1146" s="190" t="s">
        <v>79</v>
      </c>
      <c r="AW1146" s="190" t="s">
        <v>121</v>
      </c>
      <c r="AX1146" s="190" t="s">
        <v>71</v>
      </c>
      <c r="AY1146" s="190" t="s">
        <v>142</v>
      </c>
    </row>
    <row r="1147" spans="2:65" s="102" customFormat="1" ht="15.75" customHeight="1" x14ac:dyDescent="0.3">
      <c r="B1147" s="195"/>
      <c r="D1147" s="189" t="s">
        <v>156</v>
      </c>
      <c r="E1147" s="196"/>
      <c r="F1147" s="197" t="s">
        <v>167</v>
      </c>
      <c r="H1147" s="198">
        <v>5744.67</v>
      </c>
      <c r="L1147" s="195"/>
      <c r="M1147" s="199"/>
      <c r="T1147" s="200"/>
      <c r="AT1147" s="196" t="s">
        <v>156</v>
      </c>
      <c r="AU1147" s="196" t="s">
        <v>79</v>
      </c>
      <c r="AV1147" s="196" t="s">
        <v>149</v>
      </c>
      <c r="AW1147" s="196" t="s">
        <v>121</v>
      </c>
      <c r="AX1147" s="196" t="s">
        <v>77</v>
      </c>
      <c r="AY1147" s="196" t="s">
        <v>142</v>
      </c>
    </row>
    <row r="1148" spans="2:65" s="102" customFormat="1" ht="15.75" customHeight="1" x14ac:dyDescent="0.3">
      <c r="B1148" s="103"/>
      <c r="C1148" s="159" t="s">
        <v>1698</v>
      </c>
      <c r="D1148" s="159" t="s">
        <v>145</v>
      </c>
      <c r="E1148" s="160" t="s">
        <v>1699</v>
      </c>
      <c r="F1148" s="161" t="s">
        <v>1700</v>
      </c>
      <c r="G1148" s="162" t="s">
        <v>293</v>
      </c>
      <c r="H1148" s="163">
        <v>6838.1490000000003</v>
      </c>
      <c r="I1148" s="171"/>
      <c r="J1148" s="164">
        <f>ROUND($I$1148*$H$1148,2)</f>
        <v>0</v>
      </c>
      <c r="K1148" s="161" t="s">
        <v>294</v>
      </c>
      <c r="L1148" s="103"/>
      <c r="M1148" s="165"/>
      <c r="N1148" s="179" t="s">
        <v>42</v>
      </c>
      <c r="O1148" s="180">
        <v>6.4000000000000001E-2</v>
      </c>
      <c r="P1148" s="180">
        <f>$O$1148*$H$1148</f>
        <v>437.64153600000003</v>
      </c>
      <c r="Q1148" s="180">
        <v>2.9E-4</v>
      </c>
      <c r="R1148" s="180">
        <f>$Q$1148*$H$1148</f>
        <v>1.9830632100000001</v>
      </c>
      <c r="S1148" s="180">
        <v>0</v>
      </c>
      <c r="T1148" s="181">
        <f>$S$1148*$H$1148</f>
        <v>0</v>
      </c>
      <c r="AR1148" s="99" t="s">
        <v>226</v>
      </c>
      <c r="AT1148" s="99" t="s">
        <v>145</v>
      </c>
      <c r="AU1148" s="99" t="s">
        <v>79</v>
      </c>
      <c r="AY1148" s="102" t="s">
        <v>142</v>
      </c>
      <c r="BE1148" s="169">
        <f>IF($N$1148="základní",$J$1148,0)</f>
        <v>0</v>
      </c>
      <c r="BF1148" s="169">
        <f>IF($N$1148="snížená",$J$1148,0)</f>
        <v>0</v>
      </c>
      <c r="BG1148" s="169">
        <f>IF($N$1148="zákl. přenesená",$J$1148,0)</f>
        <v>0</v>
      </c>
      <c r="BH1148" s="169">
        <f>IF($N$1148="sníž. přenesená",$J$1148,0)</f>
        <v>0</v>
      </c>
      <c r="BI1148" s="169">
        <f>IF($N$1148="nulová",$J$1148,0)</f>
        <v>0</v>
      </c>
      <c r="BJ1148" s="99" t="s">
        <v>77</v>
      </c>
      <c r="BK1148" s="169">
        <f>ROUND($I$1148*$H$1148,2)</f>
        <v>0</v>
      </c>
      <c r="BL1148" s="99" t="s">
        <v>226</v>
      </c>
      <c r="BM1148" s="99" t="s">
        <v>1701</v>
      </c>
    </row>
    <row r="1149" spans="2:65" s="102" customFormat="1" ht="15.75" customHeight="1" x14ac:dyDescent="0.3">
      <c r="B1149" s="188"/>
      <c r="D1149" s="183" t="s">
        <v>156</v>
      </c>
      <c r="E1149" s="191"/>
      <c r="F1149" s="191" t="s">
        <v>1702</v>
      </c>
      <c r="H1149" s="192">
        <v>4684.9679999999998</v>
      </c>
      <c r="L1149" s="188"/>
      <c r="M1149" s="193"/>
      <c r="T1149" s="194"/>
      <c r="AT1149" s="190" t="s">
        <v>156</v>
      </c>
      <c r="AU1149" s="190" t="s">
        <v>79</v>
      </c>
      <c r="AV1149" s="190" t="s">
        <v>79</v>
      </c>
      <c r="AW1149" s="190" t="s">
        <v>121</v>
      </c>
      <c r="AX1149" s="190" t="s">
        <v>71</v>
      </c>
      <c r="AY1149" s="190" t="s">
        <v>142</v>
      </c>
    </row>
    <row r="1150" spans="2:65" s="102" customFormat="1" ht="15.75" customHeight="1" x14ac:dyDescent="0.3">
      <c r="B1150" s="188"/>
      <c r="D1150" s="189" t="s">
        <v>156</v>
      </c>
      <c r="E1150" s="190"/>
      <c r="F1150" s="191" t="s">
        <v>1703</v>
      </c>
      <c r="H1150" s="192">
        <v>2641.3240000000001</v>
      </c>
      <c r="L1150" s="188"/>
      <c r="M1150" s="193"/>
      <c r="T1150" s="194"/>
      <c r="AT1150" s="190" t="s">
        <v>156</v>
      </c>
      <c r="AU1150" s="190" t="s">
        <v>79</v>
      </c>
      <c r="AV1150" s="190" t="s">
        <v>79</v>
      </c>
      <c r="AW1150" s="190" t="s">
        <v>121</v>
      </c>
      <c r="AX1150" s="190" t="s">
        <v>71</v>
      </c>
      <c r="AY1150" s="190" t="s">
        <v>142</v>
      </c>
    </row>
    <row r="1151" spans="2:65" s="102" customFormat="1" ht="15.75" customHeight="1" x14ac:dyDescent="0.3">
      <c r="B1151" s="212"/>
      <c r="D1151" s="189" t="s">
        <v>156</v>
      </c>
      <c r="E1151" s="213"/>
      <c r="F1151" s="214" t="s">
        <v>509</v>
      </c>
      <c r="H1151" s="215">
        <v>7326.2920000000004</v>
      </c>
      <c r="L1151" s="212"/>
      <c r="M1151" s="216"/>
      <c r="T1151" s="217"/>
      <c r="AT1151" s="213" t="s">
        <v>156</v>
      </c>
      <c r="AU1151" s="213" t="s">
        <v>79</v>
      </c>
      <c r="AV1151" s="213" t="s">
        <v>168</v>
      </c>
      <c r="AW1151" s="213" t="s">
        <v>121</v>
      </c>
      <c r="AX1151" s="213" t="s">
        <v>71</v>
      </c>
      <c r="AY1151" s="213" t="s">
        <v>142</v>
      </c>
    </row>
    <row r="1152" spans="2:65" s="102" customFormat="1" ht="15.75" customHeight="1" x14ac:dyDescent="0.3">
      <c r="B1152" s="188"/>
      <c r="D1152" s="189" t="s">
        <v>156</v>
      </c>
      <c r="E1152" s="190"/>
      <c r="F1152" s="191" t="s">
        <v>1704</v>
      </c>
      <c r="H1152" s="192">
        <v>-488.14299999999997</v>
      </c>
      <c r="L1152" s="188"/>
      <c r="M1152" s="193"/>
      <c r="T1152" s="194"/>
      <c r="AT1152" s="190" t="s">
        <v>156</v>
      </c>
      <c r="AU1152" s="190" t="s">
        <v>79</v>
      </c>
      <c r="AV1152" s="190" t="s">
        <v>79</v>
      </c>
      <c r="AW1152" s="190" t="s">
        <v>121</v>
      </c>
      <c r="AX1152" s="190" t="s">
        <v>71</v>
      </c>
      <c r="AY1152" s="190" t="s">
        <v>142</v>
      </c>
    </row>
    <row r="1153" spans="2:65" s="102" customFormat="1" ht="15.75" customHeight="1" x14ac:dyDescent="0.3">
      <c r="B1153" s="195"/>
      <c r="D1153" s="189" t="s">
        <v>156</v>
      </c>
      <c r="E1153" s="196"/>
      <c r="F1153" s="197" t="s">
        <v>167</v>
      </c>
      <c r="H1153" s="198">
        <v>6838.1490000000003</v>
      </c>
      <c r="L1153" s="195"/>
      <c r="M1153" s="199"/>
      <c r="T1153" s="200"/>
      <c r="AT1153" s="196" t="s">
        <v>156</v>
      </c>
      <c r="AU1153" s="196" t="s">
        <v>79</v>
      </c>
      <c r="AV1153" s="196" t="s">
        <v>149</v>
      </c>
      <c r="AW1153" s="196" t="s">
        <v>121</v>
      </c>
      <c r="AX1153" s="196" t="s">
        <v>77</v>
      </c>
      <c r="AY1153" s="196" t="s">
        <v>142</v>
      </c>
    </row>
    <row r="1154" spans="2:65" s="102" customFormat="1" ht="15.75" customHeight="1" x14ac:dyDescent="0.3">
      <c r="B1154" s="103"/>
      <c r="C1154" s="159" t="s">
        <v>1705</v>
      </c>
      <c r="D1154" s="159" t="s">
        <v>145</v>
      </c>
      <c r="E1154" s="160" t="s">
        <v>1706</v>
      </c>
      <c r="F1154" s="161" t="s">
        <v>1707</v>
      </c>
      <c r="G1154" s="162" t="s">
        <v>293</v>
      </c>
      <c r="H1154" s="163">
        <v>461.46300000000002</v>
      </c>
      <c r="I1154" s="171"/>
      <c r="J1154" s="164">
        <f>ROUND($I$1154*$H$1154,2)</f>
        <v>0</v>
      </c>
      <c r="K1154" s="161" t="s">
        <v>999</v>
      </c>
      <c r="L1154" s="103"/>
      <c r="M1154" s="165"/>
      <c r="N1154" s="179" t="s">
        <v>42</v>
      </c>
      <c r="O1154" s="180">
        <v>5.8999999999999997E-2</v>
      </c>
      <c r="P1154" s="180">
        <f>$O$1154*$H$1154</f>
        <v>27.226317000000002</v>
      </c>
      <c r="Q1154" s="180">
        <v>9.6000000000000002E-4</v>
      </c>
      <c r="R1154" s="180">
        <f>$Q$1154*$H$1154</f>
        <v>0.44300448000000003</v>
      </c>
      <c r="S1154" s="180">
        <v>0</v>
      </c>
      <c r="T1154" s="181">
        <f>$S$1154*$H$1154</f>
        <v>0</v>
      </c>
      <c r="AR1154" s="99" t="s">
        <v>226</v>
      </c>
      <c r="AT1154" s="99" t="s">
        <v>145</v>
      </c>
      <c r="AU1154" s="99" t="s">
        <v>79</v>
      </c>
      <c r="AY1154" s="102" t="s">
        <v>142</v>
      </c>
      <c r="BE1154" s="169">
        <f>IF($N$1154="základní",$J$1154,0)</f>
        <v>0</v>
      </c>
      <c r="BF1154" s="169">
        <f>IF($N$1154="snížená",$J$1154,0)</f>
        <v>0</v>
      </c>
      <c r="BG1154" s="169">
        <f>IF($N$1154="zákl. přenesená",$J$1154,0)</f>
        <v>0</v>
      </c>
      <c r="BH1154" s="169">
        <f>IF($N$1154="sníž. přenesená",$J$1154,0)</f>
        <v>0</v>
      </c>
      <c r="BI1154" s="169">
        <f>IF($N$1154="nulová",$J$1154,0)</f>
        <v>0</v>
      </c>
      <c r="BJ1154" s="99" t="s">
        <v>77</v>
      </c>
      <c r="BK1154" s="169">
        <f>ROUND($I$1154*$H$1154,2)</f>
        <v>0</v>
      </c>
      <c r="BL1154" s="99" t="s">
        <v>226</v>
      </c>
      <c r="BM1154" s="99" t="s">
        <v>1708</v>
      </c>
    </row>
    <row r="1155" spans="2:65" s="102" customFormat="1" ht="15.75" customHeight="1" x14ac:dyDescent="0.3">
      <c r="B1155" s="182"/>
      <c r="D1155" s="183" t="s">
        <v>156</v>
      </c>
      <c r="E1155" s="184"/>
      <c r="F1155" s="184" t="s">
        <v>423</v>
      </c>
      <c r="H1155" s="185"/>
      <c r="L1155" s="182"/>
      <c r="M1155" s="186"/>
      <c r="T1155" s="187"/>
      <c r="AT1155" s="185" t="s">
        <v>156</v>
      </c>
      <c r="AU1155" s="185" t="s">
        <v>79</v>
      </c>
      <c r="AV1155" s="185" t="s">
        <v>77</v>
      </c>
      <c r="AW1155" s="185" t="s">
        <v>121</v>
      </c>
      <c r="AX1155" s="185" t="s">
        <v>71</v>
      </c>
      <c r="AY1155" s="185" t="s">
        <v>142</v>
      </c>
    </row>
    <row r="1156" spans="2:65" s="102" customFormat="1" ht="15.75" customHeight="1" x14ac:dyDescent="0.3">
      <c r="B1156" s="188"/>
      <c r="D1156" s="189" t="s">
        <v>156</v>
      </c>
      <c r="E1156" s="190"/>
      <c r="F1156" s="191" t="s">
        <v>1709</v>
      </c>
      <c r="H1156" s="192">
        <v>432.01499999999999</v>
      </c>
      <c r="L1156" s="188"/>
      <c r="M1156" s="193"/>
      <c r="T1156" s="194"/>
      <c r="AT1156" s="190" t="s">
        <v>156</v>
      </c>
      <c r="AU1156" s="190" t="s">
        <v>79</v>
      </c>
      <c r="AV1156" s="190" t="s">
        <v>79</v>
      </c>
      <c r="AW1156" s="190" t="s">
        <v>121</v>
      </c>
      <c r="AX1156" s="190" t="s">
        <v>71</v>
      </c>
      <c r="AY1156" s="190" t="s">
        <v>142</v>
      </c>
    </row>
    <row r="1157" spans="2:65" s="102" customFormat="1" ht="15.75" customHeight="1" x14ac:dyDescent="0.3">
      <c r="B1157" s="188"/>
      <c r="D1157" s="189" t="s">
        <v>156</v>
      </c>
      <c r="E1157" s="190"/>
      <c r="F1157" s="191" t="s">
        <v>1710</v>
      </c>
      <c r="H1157" s="192">
        <v>29.448</v>
      </c>
      <c r="L1157" s="188"/>
      <c r="M1157" s="193"/>
      <c r="T1157" s="194"/>
      <c r="AT1157" s="190" t="s">
        <v>156</v>
      </c>
      <c r="AU1157" s="190" t="s">
        <v>79</v>
      </c>
      <c r="AV1157" s="190" t="s">
        <v>79</v>
      </c>
      <c r="AW1157" s="190" t="s">
        <v>121</v>
      </c>
      <c r="AX1157" s="190" t="s">
        <v>71</v>
      </c>
      <c r="AY1157" s="190" t="s">
        <v>142</v>
      </c>
    </row>
    <row r="1158" spans="2:65" s="102" customFormat="1" ht="15.75" customHeight="1" x14ac:dyDescent="0.3">
      <c r="B1158" s="195"/>
      <c r="D1158" s="189" t="s">
        <v>156</v>
      </c>
      <c r="E1158" s="196"/>
      <c r="F1158" s="197" t="s">
        <v>167</v>
      </c>
      <c r="H1158" s="198">
        <v>461.46300000000002</v>
      </c>
      <c r="L1158" s="195"/>
      <c r="M1158" s="199"/>
      <c r="T1158" s="200"/>
      <c r="AT1158" s="196" t="s">
        <v>156</v>
      </c>
      <c r="AU1158" s="196" t="s">
        <v>79</v>
      </c>
      <c r="AV1158" s="196" t="s">
        <v>149</v>
      </c>
      <c r="AW1158" s="196" t="s">
        <v>121</v>
      </c>
      <c r="AX1158" s="196" t="s">
        <v>77</v>
      </c>
      <c r="AY1158" s="196" t="s">
        <v>142</v>
      </c>
    </row>
    <row r="1159" spans="2:65" s="150" customFormat="1" ht="37.5" customHeight="1" x14ac:dyDescent="0.35">
      <c r="B1159" s="151"/>
      <c r="D1159" s="152" t="s">
        <v>70</v>
      </c>
      <c r="E1159" s="153" t="s">
        <v>380</v>
      </c>
      <c r="F1159" s="153" t="s">
        <v>1711</v>
      </c>
      <c r="J1159" s="154">
        <f>$BK$1159</f>
        <v>0</v>
      </c>
      <c r="L1159" s="151"/>
      <c r="M1159" s="155"/>
      <c r="P1159" s="156">
        <f>$P$1160</f>
        <v>0</v>
      </c>
      <c r="R1159" s="156">
        <f>$R$1160</f>
        <v>0</v>
      </c>
      <c r="T1159" s="157">
        <f>$T$1160</f>
        <v>0</v>
      </c>
      <c r="AR1159" s="152" t="s">
        <v>168</v>
      </c>
      <c r="AT1159" s="152" t="s">
        <v>70</v>
      </c>
      <c r="AU1159" s="152" t="s">
        <v>71</v>
      </c>
      <c r="AY1159" s="152" t="s">
        <v>142</v>
      </c>
      <c r="BK1159" s="158">
        <f>$BK$1160</f>
        <v>0</v>
      </c>
    </row>
    <row r="1160" spans="2:65" s="150" customFormat="1" ht="21" customHeight="1" x14ac:dyDescent="0.3">
      <c r="B1160" s="151"/>
      <c r="D1160" s="152" t="s">
        <v>70</v>
      </c>
      <c r="E1160" s="177" t="s">
        <v>1712</v>
      </c>
      <c r="F1160" s="177" t="s">
        <v>1713</v>
      </c>
      <c r="J1160" s="178">
        <f>$BK$1160</f>
        <v>0</v>
      </c>
      <c r="L1160" s="151"/>
      <c r="M1160" s="155"/>
      <c r="P1160" s="156">
        <f>SUM($P$1161:$P$1180)</f>
        <v>0</v>
      </c>
      <c r="R1160" s="156">
        <f>SUM($R$1161:$R$1180)</f>
        <v>0</v>
      </c>
      <c r="T1160" s="157">
        <f>SUM($T$1161:$T$1180)</f>
        <v>0</v>
      </c>
      <c r="AR1160" s="152" t="s">
        <v>168</v>
      </c>
      <c r="AT1160" s="152" t="s">
        <v>70</v>
      </c>
      <c r="AU1160" s="152" t="s">
        <v>77</v>
      </c>
      <c r="AY1160" s="152" t="s">
        <v>142</v>
      </c>
      <c r="BK1160" s="158">
        <f>SUM($BK$1161:$BK$1180)</f>
        <v>0</v>
      </c>
    </row>
    <row r="1161" spans="2:65" s="102" customFormat="1" ht="15.75" customHeight="1" x14ac:dyDescent="0.3">
      <c r="B1161" s="103"/>
      <c r="C1161" s="159" t="s">
        <v>1714</v>
      </c>
      <c r="D1161" s="159" t="s">
        <v>145</v>
      </c>
      <c r="E1161" s="160" t="s">
        <v>1715</v>
      </c>
      <c r="F1161" s="161" t="s">
        <v>1716</v>
      </c>
      <c r="G1161" s="162" t="s">
        <v>755</v>
      </c>
      <c r="H1161" s="163">
        <v>4</v>
      </c>
      <c r="I1161" s="171"/>
      <c r="J1161" s="164">
        <f>ROUND($I$1161*$H$1161,2)</f>
        <v>0</v>
      </c>
      <c r="K1161" s="161"/>
      <c r="L1161" s="103"/>
      <c r="M1161" s="165"/>
      <c r="N1161" s="179" t="s">
        <v>42</v>
      </c>
      <c r="O1161" s="180">
        <v>0</v>
      </c>
      <c r="P1161" s="180">
        <f>$O$1161*$H$1161</f>
        <v>0</v>
      </c>
      <c r="Q1161" s="180">
        <v>0</v>
      </c>
      <c r="R1161" s="180">
        <f>$Q$1161*$H$1161</f>
        <v>0</v>
      </c>
      <c r="S1161" s="180">
        <v>0</v>
      </c>
      <c r="T1161" s="181">
        <f>$S$1161*$H$1161</f>
        <v>0</v>
      </c>
      <c r="AR1161" s="99" t="s">
        <v>570</v>
      </c>
      <c r="AT1161" s="99" t="s">
        <v>145</v>
      </c>
      <c r="AU1161" s="99" t="s">
        <v>79</v>
      </c>
      <c r="AY1161" s="102" t="s">
        <v>142</v>
      </c>
      <c r="BE1161" s="169">
        <f>IF($N$1161="základní",$J$1161,0)</f>
        <v>0</v>
      </c>
      <c r="BF1161" s="169">
        <f>IF($N$1161="snížená",$J$1161,0)</f>
        <v>0</v>
      </c>
      <c r="BG1161" s="169">
        <f>IF($N$1161="zákl. přenesená",$J$1161,0)</f>
        <v>0</v>
      </c>
      <c r="BH1161" s="169">
        <f>IF($N$1161="sníž. přenesená",$J$1161,0)</f>
        <v>0</v>
      </c>
      <c r="BI1161" s="169">
        <f>IF($N$1161="nulová",$J$1161,0)</f>
        <v>0</v>
      </c>
      <c r="BJ1161" s="99" t="s">
        <v>77</v>
      </c>
      <c r="BK1161" s="169">
        <f>ROUND($I$1161*$H$1161,2)</f>
        <v>0</v>
      </c>
      <c r="BL1161" s="99" t="s">
        <v>570</v>
      </c>
      <c r="BM1161" s="99" t="s">
        <v>1717</v>
      </c>
    </row>
    <row r="1162" spans="2:65" s="102" customFormat="1" ht="15.75" customHeight="1" x14ac:dyDescent="0.3">
      <c r="B1162" s="182"/>
      <c r="D1162" s="183" t="s">
        <v>156</v>
      </c>
      <c r="E1162" s="184"/>
      <c r="F1162" s="184" t="s">
        <v>684</v>
      </c>
      <c r="H1162" s="185"/>
      <c r="L1162" s="182"/>
      <c r="M1162" s="186"/>
      <c r="T1162" s="187"/>
      <c r="AT1162" s="185" t="s">
        <v>156</v>
      </c>
      <c r="AU1162" s="185" t="s">
        <v>79</v>
      </c>
      <c r="AV1162" s="185" t="s">
        <v>77</v>
      </c>
      <c r="AW1162" s="185" t="s">
        <v>121</v>
      </c>
      <c r="AX1162" s="185" t="s">
        <v>71</v>
      </c>
      <c r="AY1162" s="185" t="s">
        <v>142</v>
      </c>
    </row>
    <row r="1163" spans="2:65" s="102" customFormat="1" ht="15.75" customHeight="1" x14ac:dyDescent="0.3">
      <c r="B1163" s="182"/>
      <c r="D1163" s="189" t="s">
        <v>156</v>
      </c>
      <c r="E1163" s="185"/>
      <c r="F1163" s="184" t="s">
        <v>1718</v>
      </c>
      <c r="H1163" s="185"/>
      <c r="L1163" s="182"/>
      <c r="M1163" s="186"/>
      <c r="T1163" s="187"/>
      <c r="AT1163" s="185" t="s">
        <v>156</v>
      </c>
      <c r="AU1163" s="185" t="s">
        <v>79</v>
      </c>
      <c r="AV1163" s="185" t="s">
        <v>77</v>
      </c>
      <c r="AW1163" s="185" t="s">
        <v>121</v>
      </c>
      <c r="AX1163" s="185" t="s">
        <v>71</v>
      </c>
      <c r="AY1163" s="185" t="s">
        <v>142</v>
      </c>
    </row>
    <row r="1164" spans="2:65" s="102" customFormat="1" ht="15.75" customHeight="1" x14ac:dyDescent="0.3">
      <c r="B1164" s="188"/>
      <c r="D1164" s="189" t="s">
        <v>156</v>
      </c>
      <c r="E1164" s="190"/>
      <c r="F1164" s="191" t="s">
        <v>1719</v>
      </c>
      <c r="H1164" s="192">
        <v>4</v>
      </c>
      <c r="L1164" s="188"/>
      <c r="M1164" s="193"/>
      <c r="T1164" s="194"/>
      <c r="AT1164" s="190" t="s">
        <v>156</v>
      </c>
      <c r="AU1164" s="190" t="s">
        <v>79</v>
      </c>
      <c r="AV1164" s="190" t="s">
        <v>79</v>
      </c>
      <c r="AW1164" s="190" t="s">
        <v>121</v>
      </c>
      <c r="AX1164" s="190" t="s">
        <v>71</v>
      </c>
      <c r="AY1164" s="190" t="s">
        <v>142</v>
      </c>
    </row>
    <row r="1165" spans="2:65" s="102" customFormat="1" ht="15.75" customHeight="1" x14ac:dyDescent="0.3">
      <c r="B1165" s="195"/>
      <c r="D1165" s="189" t="s">
        <v>156</v>
      </c>
      <c r="E1165" s="196"/>
      <c r="F1165" s="197" t="s">
        <v>167</v>
      </c>
      <c r="H1165" s="198">
        <v>4</v>
      </c>
      <c r="L1165" s="195"/>
      <c r="M1165" s="199"/>
      <c r="T1165" s="200"/>
      <c r="AT1165" s="196" t="s">
        <v>156</v>
      </c>
      <c r="AU1165" s="196" t="s">
        <v>79</v>
      </c>
      <c r="AV1165" s="196" t="s">
        <v>149</v>
      </c>
      <c r="AW1165" s="196" t="s">
        <v>121</v>
      </c>
      <c r="AX1165" s="196" t="s">
        <v>77</v>
      </c>
      <c r="AY1165" s="196" t="s">
        <v>142</v>
      </c>
    </row>
    <row r="1166" spans="2:65" s="102" customFormat="1" ht="15.75" customHeight="1" x14ac:dyDescent="0.3">
      <c r="B1166" s="103"/>
      <c r="C1166" s="159" t="s">
        <v>1720</v>
      </c>
      <c r="D1166" s="159" t="s">
        <v>145</v>
      </c>
      <c r="E1166" s="160" t="s">
        <v>1721</v>
      </c>
      <c r="F1166" s="161" t="s">
        <v>1722</v>
      </c>
      <c r="G1166" s="162" t="s">
        <v>755</v>
      </c>
      <c r="H1166" s="163">
        <v>4</v>
      </c>
      <c r="I1166" s="171"/>
      <c r="J1166" s="164">
        <f>ROUND($I$1166*$H$1166,2)</f>
        <v>0</v>
      </c>
      <c r="K1166" s="161"/>
      <c r="L1166" s="103"/>
      <c r="M1166" s="165"/>
      <c r="N1166" s="179" t="s">
        <v>42</v>
      </c>
      <c r="O1166" s="180">
        <v>0</v>
      </c>
      <c r="P1166" s="180">
        <f>$O$1166*$H$1166</f>
        <v>0</v>
      </c>
      <c r="Q1166" s="180">
        <v>0</v>
      </c>
      <c r="R1166" s="180">
        <f>$Q$1166*$H$1166</f>
        <v>0</v>
      </c>
      <c r="S1166" s="180">
        <v>0</v>
      </c>
      <c r="T1166" s="181">
        <f>$S$1166*$H$1166</f>
        <v>0</v>
      </c>
      <c r="AR1166" s="99" t="s">
        <v>570</v>
      </c>
      <c r="AT1166" s="99" t="s">
        <v>145</v>
      </c>
      <c r="AU1166" s="99" t="s">
        <v>79</v>
      </c>
      <c r="AY1166" s="102" t="s">
        <v>142</v>
      </c>
      <c r="BE1166" s="169">
        <f>IF($N$1166="základní",$J$1166,0)</f>
        <v>0</v>
      </c>
      <c r="BF1166" s="169">
        <f>IF($N$1166="snížená",$J$1166,0)</f>
        <v>0</v>
      </c>
      <c r="BG1166" s="169">
        <f>IF($N$1166="zákl. přenesená",$J$1166,0)</f>
        <v>0</v>
      </c>
      <c r="BH1166" s="169">
        <f>IF($N$1166="sníž. přenesená",$J$1166,0)</f>
        <v>0</v>
      </c>
      <c r="BI1166" s="169">
        <f>IF($N$1166="nulová",$J$1166,0)</f>
        <v>0</v>
      </c>
      <c r="BJ1166" s="99" t="s">
        <v>77</v>
      </c>
      <c r="BK1166" s="169">
        <f>ROUND($I$1166*$H$1166,2)</f>
        <v>0</v>
      </c>
      <c r="BL1166" s="99" t="s">
        <v>570</v>
      </c>
      <c r="BM1166" s="99" t="s">
        <v>1723</v>
      </c>
    </row>
    <row r="1167" spans="2:65" s="102" customFormat="1" ht="165.75" customHeight="1" x14ac:dyDescent="0.3">
      <c r="B1167" s="103"/>
      <c r="D1167" s="183" t="s">
        <v>151</v>
      </c>
      <c r="F1167" s="209" t="s">
        <v>1724</v>
      </c>
      <c r="L1167" s="103"/>
      <c r="M1167" s="210"/>
      <c r="T1167" s="211"/>
      <c r="AT1167" s="102" t="s">
        <v>151</v>
      </c>
      <c r="AU1167" s="102" t="s">
        <v>79</v>
      </c>
    </row>
    <row r="1168" spans="2:65" s="102" customFormat="1" ht="15.75" customHeight="1" x14ac:dyDescent="0.3">
      <c r="B1168" s="182"/>
      <c r="D1168" s="189" t="s">
        <v>156</v>
      </c>
      <c r="E1168" s="185"/>
      <c r="F1168" s="184" t="s">
        <v>684</v>
      </c>
      <c r="H1168" s="185"/>
      <c r="L1168" s="182"/>
      <c r="M1168" s="186"/>
      <c r="T1168" s="187"/>
      <c r="AT1168" s="185" t="s">
        <v>156</v>
      </c>
      <c r="AU1168" s="185" t="s">
        <v>79</v>
      </c>
      <c r="AV1168" s="185" t="s">
        <v>77</v>
      </c>
      <c r="AW1168" s="185" t="s">
        <v>121</v>
      </c>
      <c r="AX1168" s="185" t="s">
        <v>71</v>
      </c>
      <c r="AY1168" s="185" t="s">
        <v>142</v>
      </c>
    </row>
    <row r="1169" spans="2:65" s="102" customFormat="1" ht="15.75" customHeight="1" x14ac:dyDescent="0.3">
      <c r="B1169" s="188"/>
      <c r="D1169" s="189" t="s">
        <v>156</v>
      </c>
      <c r="E1169" s="190"/>
      <c r="F1169" s="191" t="s">
        <v>1719</v>
      </c>
      <c r="H1169" s="192">
        <v>4</v>
      </c>
      <c r="L1169" s="188"/>
      <c r="M1169" s="193"/>
      <c r="T1169" s="194"/>
      <c r="AT1169" s="190" t="s">
        <v>156</v>
      </c>
      <c r="AU1169" s="190" t="s">
        <v>79</v>
      </c>
      <c r="AV1169" s="190" t="s">
        <v>79</v>
      </c>
      <c r="AW1169" s="190" t="s">
        <v>121</v>
      </c>
      <c r="AX1169" s="190" t="s">
        <v>71</v>
      </c>
      <c r="AY1169" s="190" t="s">
        <v>142</v>
      </c>
    </row>
    <row r="1170" spans="2:65" s="102" customFormat="1" ht="15.75" customHeight="1" x14ac:dyDescent="0.3">
      <c r="B1170" s="195"/>
      <c r="D1170" s="189" t="s">
        <v>156</v>
      </c>
      <c r="E1170" s="196"/>
      <c r="F1170" s="197" t="s">
        <v>167</v>
      </c>
      <c r="H1170" s="198">
        <v>4</v>
      </c>
      <c r="L1170" s="195"/>
      <c r="M1170" s="199"/>
      <c r="T1170" s="200"/>
      <c r="AT1170" s="196" t="s">
        <v>156</v>
      </c>
      <c r="AU1170" s="196" t="s">
        <v>79</v>
      </c>
      <c r="AV1170" s="196" t="s">
        <v>149</v>
      </c>
      <c r="AW1170" s="196" t="s">
        <v>121</v>
      </c>
      <c r="AX1170" s="196" t="s">
        <v>77</v>
      </c>
      <c r="AY1170" s="196" t="s">
        <v>142</v>
      </c>
    </row>
    <row r="1171" spans="2:65" s="102" customFormat="1" ht="27" customHeight="1" x14ac:dyDescent="0.3">
      <c r="B1171" s="103"/>
      <c r="C1171" s="159" t="s">
        <v>1725</v>
      </c>
      <c r="D1171" s="159" t="s">
        <v>145</v>
      </c>
      <c r="E1171" s="160" t="s">
        <v>1726</v>
      </c>
      <c r="F1171" s="161" t="s">
        <v>1727</v>
      </c>
      <c r="G1171" s="162" t="s">
        <v>755</v>
      </c>
      <c r="H1171" s="163">
        <v>2</v>
      </c>
      <c r="I1171" s="171"/>
      <c r="J1171" s="164">
        <f>ROUND($I$1171*$H$1171,2)</f>
        <v>0</v>
      </c>
      <c r="K1171" s="161"/>
      <c r="L1171" s="103"/>
      <c r="M1171" s="165"/>
      <c r="N1171" s="179" t="s">
        <v>42</v>
      </c>
      <c r="O1171" s="180">
        <v>0</v>
      </c>
      <c r="P1171" s="180">
        <f>$O$1171*$H$1171</f>
        <v>0</v>
      </c>
      <c r="Q1171" s="180">
        <v>0</v>
      </c>
      <c r="R1171" s="180">
        <f>$Q$1171*$H$1171</f>
        <v>0</v>
      </c>
      <c r="S1171" s="180">
        <v>0</v>
      </c>
      <c r="T1171" s="181">
        <f>$S$1171*$H$1171</f>
        <v>0</v>
      </c>
      <c r="AR1171" s="99" t="s">
        <v>570</v>
      </c>
      <c r="AT1171" s="99" t="s">
        <v>145</v>
      </c>
      <c r="AU1171" s="99" t="s">
        <v>79</v>
      </c>
      <c r="AY1171" s="102" t="s">
        <v>142</v>
      </c>
      <c r="BE1171" s="169">
        <f>IF($N$1171="základní",$J$1171,0)</f>
        <v>0</v>
      </c>
      <c r="BF1171" s="169">
        <f>IF($N$1171="snížená",$J$1171,0)</f>
        <v>0</v>
      </c>
      <c r="BG1171" s="169">
        <f>IF($N$1171="zákl. přenesená",$J$1171,0)</f>
        <v>0</v>
      </c>
      <c r="BH1171" s="169">
        <f>IF($N$1171="sníž. přenesená",$J$1171,0)</f>
        <v>0</v>
      </c>
      <c r="BI1171" s="169">
        <f>IF($N$1171="nulová",$J$1171,0)</f>
        <v>0</v>
      </c>
      <c r="BJ1171" s="99" t="s">
        <v>77</v>
      </c>
      <c r="BK1171" s="169">
        <f>ROUND($I$1171*$H$1171,2)</f>
        <v>0</v>
      </c>
      <c r="BL1171" s="99" t="s">
        <v>570</v>
      </c>
      <c r="BM1171" s="99" t="s">
        <v>1728</v>
      </c>
    </row>
    <row r="1172" spans="2:65" s="102" customFormat="1" ht="15.75" customHeight="1" x14ac:dyDescent="0.3">
      <c r="B1172" s="182"/>
      <c r="D1172" s="183" t="s">
        <v>156</v>
      </c>
      <c r="E1172" s="184"/>
      <c r="F1172" s="184" t="s">
        <v>684</v>
      </c>
      <c r="H1172" s="185"/>
      <c r="L1172" s="182"/>
      <c r="M1172" s="186"/>
      <c r="T1172" s="187"/>
      <c r="AT1172" s="185" t="s">
        <v>156</v>
      </c>
      <c r="AU1172" s="185" t="s">
        <v>79</v>
      </c>
      <c r="AV1172" s="185" t="s">
        <v>77</v>
      </c>
      <c r="AW1172" s="185" t="s">
        <v>121</v>
      </c>
      <c r="AX1172" s="185" t="s">
        <v>71</v>
      </c>
      <c r="AY1172" s="185" t="s">
        <v>142</v>
      </c>
    </row>
    <row r="1173" spans="2:65" s="102" customFormat="1" ht="15.75" customHeight="1" x14ac:dyDescent="0.3">
      <c r="B1173" s="182"/>
      <c r="D1173" s="189" t="s">
        <v>156</v>
      </c>
      <c r="E1173" s="185"/>
      <c r="F1173" s="184" t="s">
        <v>1729</v>
      </c>
      <c r="H1173" s="185"/>
      <c r="L1173" s="182"/>
      <c r="M1173" s="186"/>
      <c r="T1173" s="187"/>
      <c r="AT1173" s="185" t="s">
        <v>156</v>
      </c>
      <c r="AU1173" s="185" t="s">
        <v>79</v>
      </c>
      <c r="AV1173" s="185" t="s">
        <v>77</v>
      </c>
      <c r="AW1173" s="185" t="s">
        <v>121</v>
      </c>
      <c r="AX1173" s="185" t="s">
        <v>71</v>
      </c>
      <c r="AY1173" s="185" t="s">
        <v>142</v>
      </c>
    </row>
    <row r="1174" spans="2:65" s="102" customFormat="1" ht="15.75" customHeight="1" x14ac:dyDescent="0.3">
      <c r="B1174" s="188"/>
      <c r="D1174" s="189" t="s">
        <v>156</v>
      </c>
      <c r="E1174" s="190"/>
      <c r="F1174" s="191" t="s">
        <v>1730</v>
      </c>
      <c r="H1174" s="192">
        <v>2</v>
      </c>
      <c r="L1174" s="188"/>
      <c r="M1174" s="193"/>
      <c r="T1174" s="194"/>
      <c r="AT1174" s="190" t="s">
        <v>156</v>
      </c>
      <c r="AU1174" s="190" t="s">
        <v>79</v>
      </c>
      <c r="AV1174" s="190" t="s">
        <v>79</v>
      </c>
      <c r="AW1174" s="190" t="s">
        <v>121</v>
      </c>
      <c r="AX1174" s="190" t="s">
        <v>71</v>
      </c>
      <c r="AY1174" s="190" t="s">
        <v>142</v>
      </c>
    </row>
    <row r="1175" spans="2:65" s="102" customFormat="1" ht="15.75" customHeight="1" x14ac:dyDescent="0.3">
      <c r="B1175" s="195"/>
      <c r="D1175" s="189" t="s">
        <v>156</v>
      </c>
      <c r="E1175" s="196"/>
      <c r="F1175" s="197" t="s">
        <v>167</v>
      </c>
      <c r="H1175" s="198">
        <v>2</v>
      </c>
      <c r="L1175" s="195"/>
      <c r="M1175" s="199"/>
      <c r="T1175" s="200"/>
      <c r="AT1175" s="196" t="s">
        <v>156</v>
      </c>
      <c r="AU1175" s="196" t="s">
        <v>79</v>
      </c>
      <c r="AV1175" s="196" t="s">
        <v>149</v>
      </c>
      <c r="AW1175" s="196" t="s">
        <v>121</v>
      </c>
      <c r="AX1175" s="196" t="s">
        <v>77</v>
      </c>
      <c r="AY1175" s="196" t="s">
        <v>142</v>
      </c>
    </row>
    <row r="1176" spans="2:65" s="102" customFormat="1" ht="27" customHeight="1" x14ac:dyDescent="0.3">
      <c r="B1176" s="103"/>
      <c r="C1176" s="159" t="s">
        <v>1731</v>
      </c>
      <c r="D1176" s="159" t="s">
        <v>145</v>
      </c>
      <c r="E1176" s="160" t="s">
        <v>1732</v>
      </c>
      <c r="F1176" s="161" t="s">
        <v>1733</v>
      </c>
      <c r="G1176" s="162" t="s">
        <v>755</v>
      </c>
      <c r="H1176" s="163">
        <v>2</v>
      </c>
      <c r="I1176" s="171"/>
      <c r="J1176" s="164">
        <f>ROUND($I$1176*$H$1176,2)</f>
        <v>0</v>
      </c>
      <c r="K1176" s="161"/>
      <c r="L1176" s="103"/>
      <c r="M1176" s="165"/>
      <c r="N1176" s="179" t="s">
        <v>42</v>
      </c>
      <c r="O1176" s="180">
        <v>0</v>
      </c>
      <c r="P1176" s="180">
        <f>$O$1176*$H$1176</f>
        <v>0</v>
      </c>
      <c r="Q1176" s="180">
        <v>0</v>
      </c>
      <c r="R1176" s="180">
        <f>$Q$1176*$H$1176</f>
        <v>0</v>
      </c>
      <c r="S1176" s="180">
        <v>0</v>
      </c>
      <c r="T1176" s="181">
        <f>$S$1176*$H$1176</f>
        <v>0</v>
      </c>
      <c r="AR1176" s="99" t="s">
        <v>570</v>
      </c>
      <c r="AT1176" s="99" t="s">
        <v>145</v>
      </c>
      <c r="AU1176" s="99" t="s">
        <v>79</v>
      </c>
      <c r="AY1176" s="102" t="s">
        <v>142</v>
      </c>
      <c r="BE1176" s="169">
        <f>IF($N$1176="základní",$J$1176,0)</f>
        <v>0</v>
      </c>
      <c r="BF1176" s="169">
        <f>IF($N$1176="snížená",$J$1176,0)</f>
        <v>0</v>
      </c>
      <c r="BG1176" s="169">
        <f>IF($N$1176="zákl. přenesená",$J$1176,0)</f>
        <v>0</v>
      </c>
      <c r="BH1176" s="169">
        <f>IF($N$1176="sníž. přenesená",$J$1176,0)</f>
        <v>0</v>
      </c>
      <c r="BI1176" s="169">
        <f>IF($N$1176="nulová",$J$1176,0)</f>
        <v>0</v>
      </c>
      <c r="BJ1176" s="99" t="s">
        <v>77</v>
      </c>
      <c r="BK1176" s="169">
        <f>ROUND($I$1176*$H$1176,2)</f>
        <v>0</v>
      </c>
      <c r="BL1176" s="99" t="s">
        <v>570</v>
      </c>
      <c r="BM1176" s="99" t="s">
        <v>1734</v>
      </c>
    </row>
    <row r="1177" spans="2:65" s="102" customFormat="1" ht="15.75" customHeight="1" x14ac:dyDescent="0.3">
      <c r="B1177" s="182"/>
      <c r="D1177" s="183" t="s">
        <v>156</v>
      </c>
      <c r="E1177" s="184"/>
      <c r="F1177" s="184" t="s">
        <v>684</v>
      </c>
      <c r="H1177" s="185"/>
      <c r="L1177" s="182"/>
      <c r="M1177" s="186"/>
      <c r="T1177" s="187"/>
      <c r="AT1177" s="185" t="s">
        <v>156</v>
      </c>
      <c r="AU1177" s="185" t="s">
        <v>79</v>
      </c>
      <c r="AV1177" s="185" t="s">
        <v>77</v>
      </c>
      <c r="AW1177" s="185" t="s">
        <v>121</v>
      </c>
      <c r="AX1177" s="185" t="s">
        <v>71</v>
      </c>
      <c r="AY1177" s="185" t="s">
        <v>142</v>
      </c>
    </row>
    <row r="1178" spans="2:65" s="102" customFormat="1" ht="15.75" customHeight="1" x14ac:dyDescent="0.3">
      <c r="B1178" s="182"/>
      <c r="D1178" s="189" t="s">
        <v>156</v>
      </c>
      <c r="E1178" s="185"/>
      <c r="F1178" s="184" t="s">
        <v>1729</v>
      </c>
      <c r="H1178" s="185"/>
      <c r="L1178" s="182"/>
      <c r="M1178" s="186"/>
      <c r="T1178" s="187"/>
      <c r="AT1178" s="185" t="s">
        <v>156</v>
      </c>
      <c r="AU1178" s="185" t="s">
        <v>79</v>
      </c>
      <c r="AV1178" s="185" t="s">
        <v>77</v>
      </c>
      <c r="AW1178" s="185" t="s">
        <v>121</v>
      </c>
      <c r="AX1178" s="185" t="s">
        <v>71</v>
      </c>
      <c r="AY1178" s="185" t="s">
        <v>142</v>
      </c>
    </row>
    <row r="1179" spans="2:65" s="102" customFormat="1" ht="15.75" customHeight="1" x14ac:dyDescent="0.3">
      <c r="B1179" s="188"/>
      <c r="D1179" s="189" t="s">
        <v>156</v>
      </c>
      <c r="E1179" s="190"/>
      <c r="F1179" s="191" t="s">
        <v>1735</v>
      </c>
      <c r="H1179" s="192">
        <v>2</v>
      </c>
      <c r="L1179" s="188"/>
      <c r="M1179" s="193"/>
      <c r="T1179" s="194"/>
      <c r="AT1179" s="190" t="s">
        <v>156</v>
      </c>
      <c r="AU1179" s="190" t="s">
        <v>79</v>
      </c>
      <c r="AV1179" s="190" t="s">
        <v>79</v>
      </c>
      <c r="AW1179" s="190" t="s">
        <v>121</v>
      </c>
      <c r="AX1179" s="190" t="s">
        <v>71</v>
      </c>
      <c r="AY1179" s="190" t="s">
        <v>142</v>
      </c>
    </row>
    <row r="1180" spans="2:65" s="102" customFormat="1" ht="15.75" customHeight="1" x14ac:dyDescent="0.3">
      <c r="B1180" s="195"/>
      <c r="D1180" s="189" t="s">
        <v>156</v>
      </c>
      <c r="E1180" s="196"/>
      <c r="F1180" s="197" t="s">
        <v>167</v>
      </c>
      <c r="H1180" s="198">
        <v>2</v>
      </c>
      <c r="L1180" s="195"/>
      <c r="M1180" s="199"/>
      <c r="T1180" s="200"/>
      <c r="AT1180" s="196" t="s">
        <v>156</v>
      </c>
      <c r="AU1180" s="196" t="s">
        <v>79</v>
      </c>
      <c r="AV1180" s="196" t="s">
        <v>149</v>
      </c>
      <c r="AW1180" s="196" t="s">
        <v>121</v>
      </c>
      <c r="AX1180" s="196" t="s">
        <v>77</v>
      </c>
      <c r="AY1180" s="196" t="s">
        <v>142</v>
      </c>
    </row>
    <row r="1181" spans="2:65" s="150" customFormat="1" ht="37.5" customHeight="1" x14ac:dyDescent="0.35">
      <c r="B1181" s="151"/>
      <c r="D1181" s="152" t="s">
        <v>70</v>
      </c>
      <c r="E1181" s="153" t="s">
        <v>1736</v>
      </c>
      <c r="F1181" s="153" t="s">
        <v>1737</v>
      </c>
      <c r="J1181" s="154">
        <f>$BK$1181</f>
        <v>0</v>
      </c>
      <c r="L1181" s="151"/>
      <c r="M1181" s="155"/>
      <c r="P1181" s="156">
        <f>SUM($P$1182:$P$1286)</f>
        <v>0</v>
      </c>
      <c r="R1181" s="156">
        <f>SUM($R$1182:$R$1286)</f>
        <v>0</v>
      </c>
      <c r="T1181" s="157">
        <f>SUM($T$1182:$T$1286)</f>
        <v>0</v>
      </c>
      <c r="AR1181" s="152" t="s">
        <v>149</v>
      </c>
      <c r="AT1181" s="152" t="s">
        <v>70</v>
      </c>
      <c r="AU1181" s="152" t="s">
        <v>71</v>
      </c>
      <c r="AY1181" s="152" t="s">
        <v>142</v>
      </c>
      <c r="BK1181" s="158">
        <f>SUM($BK$1182:$BK$1286)</f>
        <v>0</v>
      </c>
    </row>
    <row r="1182" spans="2:65" s="102" customFormat="1" ht="15.75" customHeight="1" x14ac:dyDescent="0.3">
      <c r="B1182" s="103"/>
      <c r="C1182" s="159" t="s">
        <v>1738</v>
      </c>
      <c r="D1182" s="159" t="s">
        <v>145</v>
      </c>
      <c r="E1182" s="160" t="s">
        <v>1739</v>
      </c>
      <c r="F1182" s="161" t="s">
        <v>1740</v>
      </c>
      <c r="G1182" s="162" t="s">
        <v>755</v>
      </c>
      <c r="H1182" s="163">
        <v>1</v>
      </c>
      <c r="I1182" s="171"/>
      <c r="J1182" s="164">
        <f>ROUND($I$1182*$H$1182,2)</f>
        <v>0</v>
      </c>
      <c r="K1182" s="161"/>
      <c r="L1182" s="103"/>
      <c r="M1182" s="165"/>
      <c r="N1182" s="179" t="s">
        <v>42</v>
      </c>
      <c r="O1182" s="180">
        <v>0</v>
      </c>
      <c r="P1182" s="180">
        <f>$O$1182*$H$1182</f>
        <v>0</v>
      </c>
      <c r="Q1182" s="180">
        <v>0</v>
      </c>
      <c r="R1182" s="180">
        <f>$Q$1182*$H$1182</f>
        <v>0</v>
      </c>
      <c r="S1182" s="180">
        <v>0</v>
      </c>
      <c r="T1182" s="181">
        <f>$S$1182*$H$1182</f>
        <v>0</v>
      </c>
      <c r="AR1182" s="99" t="s">
        <v>1741</v>
      </c>
      <c r="AT1182" s="99" t="s">
        <v>145</v>
      </c>
      <c r="AU1182" s="99" t="s">
        <v>77</v>
      </c>
      <c r="AY1182" s="102" t="s">
        <v>142</v>
      </c>
      <c r="BE1182" s="169">
        <f>IF($N$1182="základní",$J$1182,0)</f>
        <v>0</v>
      </c>
      <c r="BF1182" s="169">
        <f>IF($N$1182="snížená",$J$1182,0)</f>
        <v>0</v>
      </c>
      <c r="BG1182" s="169">
        <f>IF($N$1182="zákl. přenesená",$J$1182,0)</f>
        <v>0</v>
      </c>
      <c r="BH1182" s="169">
        <f>IF($N$1182="sníž. přenesená",$J$1182,0)</f>
        <v>0</v>
      </c>
      <c r="BI1182" s="169">
        <f>IF($N$1182="nulová",$J$1182,0)</f>
        <v>0</v>
      </c>
      <c r="BJ1182" s="99" t="s">
        <v>77</v>
      </c>
      <c r="BK1182" s="169">
        <f>ROUND($I$1182*$H$1182,2)</f>
        <v>0</v>
      </c>
      <c r="BL1182" s="99" t="s">
        <v>1741</v>
      </c>
      <c r="BM1182" s="99" t="s">
        <v>1742</v>
      </c>
    </row>
    <row r="1183" spans="2:65" s="102" customFormat="1" ht="27" customHeight="1" x14ac:dyDescent="0.3">
      <c r="B1183" s="103"/>
      <c r="C1183" s="162" t="s">
        <v>1743</v>
      </c>
      <c r="D1183" s="162" t="s">
        <v>145</v>
      </c>
      <c r="E1183" s="160" t="s">
        <v>1744</v>
      </c>
      <c r="F1183" s="161" t="s">
        <v>1745</v>
      </c>
      <c r="G1183" s="162" t="s">
        <v>755</v>
      </c>
      <c r="H1183" s="163">
        <v>1</v>
      </c>
      <c r="I1183" s="171"/>
      <c r="J1183" s="164">
        <f>ROUND($I$1183*$H$1183,2)</f>
        <v>0</v>
      </c>
      <c r="K1183" s="161"/>
      <c r="L1183" s="103"/>
      <c r="M1183" s="165"/>
      <c r="N1183" s="179" t="s">
        <v>42</v>
      </c>
      <c r="O1183" s="180">
        <v>0</v>
      </c>
      <c r="P1183" s="180">
        <f>$O$1183*$H$1183</f>
        <v>0</v>
      </c>
      <c r="Q1183" s="180">
        <v>0</v>
      </c>
      <c r="R1183" s="180">
        <f>$Q$1183*$H$1183</f>
        <v>0</v>
      </c>
      <c r="S1183" s="180">
        <v>0</v>
      </c>
      <c r="T1183" s="181">
        <f>$S$1183*$H$1183</f>
        <v>0</v>
      </c>
      <c r="AR1183" s="99" t="s">
        <v>1741</v>
      </c>
      <c r="AT1183" s="99" t="s">
        <v>145</v>
      </c>
      <c r="AU1183" s="99" t="s">
        <v>77</v>
      </c>
      <c r="AY1183" s="99" t="s">
        <v>142</v>
      </c>
      <c r="BE1183" s="169">
        <f>IF($N$1183="základní",$J$1183,0)</f>
        <v>0</v>
      </c>
      <c r="BF1183" s="169">
        <f>IF($N$1183="snížená",$J$1183,0)</f>
        <v>0</v>
      </c>
      <c r="BG1183" s="169">
        <f>IF($N$1183="zákl. přenesená",$J$1183,0)</f>
        <v>0</v>
      </c>
      <c r="BH1183" s="169">
        <f>IF($N$1183="sníž. přenesená",$J$1183,0)</f>
        <v>0</v>
      </c>
      <c r="BI1183" s="169">
        <f>IF($N$1183="nulová",$J$1183,0)</f>
        <v>0</v>
      </c>
      <c r="BJ1183" s="99" t="s">
        <v>77</v>
      </c>
      <c r="BK1183" s="169">
        <f>ROUND($I$1183*$H$1183,2)</f>
        <v>0</v>
      </c>
      <c r="BL1183" s="99" t="s">
        <v>1741</v>
      </c>
      <c r="BM1183" s="99" t="s">
        <v>1746</v>
      </c>
    </row>
    <row r="1184" spans="2:65" s="102" customFormat="1" ht="27" customHeight="1" x14ac:dyDescent="0.3">
      <c r="B1184" s="103"/>
      <c r="C1184" s="162" t="s">
        <v>1747</v>
      </c>
      <c r="D1184" s="162" t="s">
        <v>145</v>
      </c>
      <c r="E1184" s="160" t="s">
        <v>1748</v>
      </c>
      <c r="F1184" s="161" t="s">
        <v>1749</v>
      </c>
      <c r="G1184" s="162" t="s">
        <v>755</v>
      </c>
      <c r="H1184" s="163">
        <v>1</v>
      </c>
      <c r="I1184" s="171"/>
      <c r="J1184" s="164">
        <f>ROUND($I$1184*$H$1184,2)</f>
        <v>0</v>
      </c>
      <c r="K1184" s="161"/>
      <c r="L1184" s="103"/>
      <c r="M1184" s="165"/>
      <c r="N1184" s="179" t="s">
        <v>42</v>
      </c>
      <c r="O1184" s="180">
        <v>0</v>
      </c>
      <c r="P1184" s="180">
        <f>$O$1184*$H$1184</f>
        <v>0</v>
      </c>
      <c r="Q1184" s="180">
        <v>0</v>
      </c>
      <c r="R1184" s="180">
        <f>$Q$1184*$H$1184</f>
        <v>0</v>
      </c>
      <c r="S1184" s="180">
        <v>0</v>
      </c>
      <c r="T1184" s="181">
        <f>$S$1184*$H$1184</f>
        <v>0</v>
      </c>
      <c r="AR1184" s="99" t="s">
        <v>1741</v>
      </c>
      <c r="AT1184" s="99" t="s">
        <v>145</v>
      </c>
      <c r="AU1184" s="99" t="s">
        <v>77</v>
      </c>
      <c r="AY1184" s="99" t="s">
        <v>142</v>
      </c>
      <c r="BE1184" s="169">
        <f>IF($N$1184="základní",$J$1184,0)</f>
        <v>0</v>
      </c>
      <c r="BF1184" s="169">
        <f>IF($N$1184="snížená",$J$1184,0)</f>
        <v>0</v>
      </c>
      <c r="BG1184" s="169">
        <f>IF($N$1184="zákl. přenesená",$J$1184,0)</f>
        <v>0</v>
      </c>
      <c r="BH1184" s="169">
        <f>IF($N$1184="sníž. přenesená",$J$1184,0)</f>
        <v>0</v>
      </c>
      <c r="BI1184" s="169">
        <f>IF($N$1184="nulová",$J$1184,0)</f>
        <v>0</v>
      </c>
      <c r="BJ1184" s="99" t="s">
        <v>77</v>
      </c>
      <c r="BK1184" s="169">
        <f>ROUND($I$1184*$H$1184,2)</f>
        <v>0</v>
      </c>
      <c r="BL1184" s="99" t="s">
        <v>1741</v>
      </c>
      <c r="BM1184" s="99" t="s">
        <v>1750</v>
      </c>
    </row>
    <row r="1185" spans="2:65" s="102" customFormat="1" ht="15.75" customHeight="1" x14ac:dyDescent="0.3">
      <c r="B1185" s="103"/>
      <c r="C1185" s="162" t="s">
        <v>1751</v>
      </c>
      <c r="D1185" s="162" t="s">
        <v>145</v>
      </c>
      <c r="E1185" s="160" t="s">
        <v>1752</v>
      </c>
      <c r="F1185" s="161" t="s">
        <v>1753</v>
      </c>
      <c r="G1185" s="162" t="s">
        <v>1364</v>
      </c>
      <c r="H1185" s="163">
        <v>2</v>
      </c>
      <c r="I1185" s="171"/>
      <c r="J1185" s="164">
        <f>ROUND($I$1185*$H$1185,2)</f>
        <v>0</v>
      </c>
      <c r="K1185" s="161"/>
      <c r="L1185" s="103"/>
      <c r="M1185" s="165"/>
      <c r="N1185" s="179" t="s">
        <v>42</v>
      </c>
      <c r="O1185" s="180">
        <v>0</v>
      </c>
      <c r="P1185" s="180">
        <f>$O$1185*$H$1185</f>
        <v>0</v>
      </c>
      <c r="Q1185" s="180">
        <v>0</v>
      </c>
      <c r="R1185" s="180">
        <f>$Q$1185*$H$1185</f>
        <v>0</v>
      </c>
      <c r="S1185" s="180">
        <v>0</v>
      </c>
      <c r="T1185" s="181">
        <f>$S$1185*$H$1185</f>
        <v>0</v>
      </c>
      <c r="AR1185" s="99" t="s">
        <v>149</v>
      </c>
      <c r="AT1185" s="99" t="s">
        <v>145</v>
      </c>
      <c r="AU1185" s="99" t="s">
        <v>77</v>
      </c>
      <c r="AY1185" s="99" t="s">
        <v>142</v>
      </c>
      <c r="BE1185" s="169">
        <f>IF($N$1185="základní",$J$1185,0)</f>
        <v>0</v>
      </c>
      <c r="BF1185" s="169">
        <f>IF($N$1185="snížená",$J$1185,0)</f>
        <v>0</v>
      </c>
      <c r="BG1185" s="169">
        <f>IF($N$1185="zákl. přenesená",$J$1185,0)</f>
        <v>0</v>
      </c>
      <c r="BH1185" s="169">
        <f>IF($N$1185="sníž. přenesená",$J$1185,0)</f>
        <v>0</v>
      </c>
      <c r="BI1185" s="169">
        <f>IF($N$1185="nulová",$J$1185,0)</f>
        <v>0</v>
      </c>
      <c r="BJ1185" s="99" t="s">
        <v>77</v>
      </c>
      <c r="BK1185" s="169">
        <f>ROUND($I$1185*$H$1185,2)</f>
        <v>0</v>
      </c>
      <c r="BL1185" s="99" t="s">
        <v>149</v>
      </c>
      <c r="BM1185" s="99" t="s">
        <v>1754</v>
      </c>
    </row>
    <row r="1186" spans="2:65" s="102" customFormat="1" ht="27" customHeight="1" x14ac:dyDescent="0.3">
      <c r="B1186" s="182"/>
      <c r="D1186" s="183" t="s">
        <v>156</v>
      </c>
      <c r="E1186" s="184"/>
      <c r="F1186" s="184" t="s">
        <v>1262</v>
      </c>
      <c r="H1186" s="185"/>
      <c r="L1186" s="182"/>
      <c r="M1186" s="186"/>
      <c r="T1186" s="187"/>
      <c r="AT1186" s="185" t="s">
        <v>156</v>
      </c>
      <c r="AU1186" s="185" t="s">
        <v>77</v>
      </c>
      <c r="AV1186" s="185" t="s">
        <v>77</v>
      </c>
      <c r="AW1186" s="185" t="s">
        <v>121</v>
      </c>
      <c r="AX1186" s="185" t="s">
        <v>71</v>
      </c>
      <c r="AY1186" s="185" t="s">
        <v>142</v>
      </c>
    </row>
    <row r="1187" spans="2:65" s="102" customFormat="1" ht="27" customHeight="1" x14ac:dyDescent="0.3">
      <c r="B1187" s="182"/>
      <c r="D1187" s="189" t="s">
        <v>156</v>
      </c>
      <c r="E1187" s="185"/>
      <c r="F1187" s="184" t="s">
        <v>1755</v>
      </c>
      <c r="H1187" s="185"/>
      <c r="L1187" s="182"/>
      <c r="M1187" s="186"/>
      <c r="T1187" s="187"/>
      <c r="AT1187" s="185" t="s">
        <v>156</v>
      </c>
      <c r="AU1187" s="185" t="s">
        <v>77</v>
      </c>
      <c r="AV1187" s="185" t="s">
        <v>77</v>
      </c>
      <c r="AW1187" s="185" t="s">
        <v>121</v>
      </c>
      <c r="AX1187" s="185" t="s">
        <v>71</v>
      </c>
      <c r="AY1187" s="185" t="s">
        <v>142</v>
      </c>
    </row>
    <row r="1188" spans="2:65" s="102" customFormat="1" ht="15.75" customHeight="1" x14ac:dyDescent="0.3">
      <c r="B1188" s="182"/>
      <c r="D1188" s="189" t="s">
        <v>156</v>
      </c>
      <c r="E1188" s="185"/>
      <c r="F1188" s="184" t="s">
        <v>1756</v>
      </c>
      <c r="H1188" s="185"/>
      <c r="L1188" s="182"/>
      <c r="M1188" s="186"/>
      <c r="T1188" s="187"/>
      <c r="AT1188" s="185" t="s">
        <v>156</v>
      </c>
      <c r="AU1188" s="185" t="s">
        <v>77</v>
      </c>
      <c r="AV1188" s="185" t="s">
        <v>77</v>
      </c>
      <c r="AW1188" s="185" t="s">
        <v>121</v>
      </c>
      <c r="AX1188" s="185" t="s">
        <v>71</v>
      </c>
      <c r="AY1188" s="185" t="s">
        <v>142</v>
      </c>
    </row>
    <row r="1189" spans="2:65" s="102" customFormat="1" ht="15.75" customHeight="1" x14ac:dyDescent="0.3">
      <c r="B1189" s="188"/>
      <c r="D1189" s="189" t="s">
        <v>156</v>
      </c>
      <c r="E1189" s="190"/>
      <c r="F1189" s="191" t="s">
        <v>79</v>
      </c>
      <c r="H1189" s="192">
        <v>2</v>
      </c>
      <c r="L1189" s="188"/>
      <c r="M1189" s="193"/>
      <c r="T1189" s="194"/>
      <c r="AT1189" s="190" t="s">
        <v>156</v>
      </c>
      <c r="AU1189" s="190" t="s">
        <v>77</v>
      </c>
      <c r="AV1189" s="190" t="s">
        <v>79</v>
      </c>
      <c r="AW1189" s="190" t="s">
        <v>121</v>
      </c>
      <c r="AX1189" s="190" t="s">
        <v>71</v>
      </c>
      <c r="AY1189" s="190" t="s">
        <v>142</v>
      </c>
    </row>
    <row r="1190" spans="2:65" s="102" customFormat="1" ht="15.75" customHeight="1" x14ac:dyDescent="0.3">
      <c r="B1190" s="195"/>
      <c r="D1190" s="189" t="s">
        <v>156</v>
      </c>
      <c r="E1190" s="196"/>
      <c r="F1190" s="197" t="s">
        <v>167</v>
      </c>
      <c r="H1190" s="198">
        <v>2</v>
      </c>
      <c r="L1190" s="195"/>
      <c r="M1190" s="199"/>
      <c r="T1190" s="200"/>
      <c r="AT1190" s="196" t="s">
        <v>156</v>
      </c>
      <c r="AU1190" s="196" t="s">
        <v>77</v>
      </c>
      <c r="AV1190" s="196" t="s">
        <v>149</v>
      </c>
      <c r="AW1190" s="196" t="s">
        <v>121</v>
      </c>
      <c r="AX1190" s="196" t="s">
        <v>77</v>
      </c>
      <c r="AY1190" s="196" t="s">
        <v>142</v>
      </c>
    </row>
    <row r="1191" spans="2:65" s="102" customFormat="1" ht="15.75" customHeight="1" x14ac:dyDescent="0.3">
      <c r="B1191" s="103"/>
      <c r="C1191" s="159" t="s">
        <v>1757</v>
      </c>
      <c r="D1191" s="159" t="s">
        <v>145</v>
      </c>
      <c r="E1191" s="160" t="s">
        <v>1758</v>
      </c>
      <c r="F1191" s="161" t="s">
        <v>1759</v>
      </c>
      <c r="G1191" s="162" t="s">
        <v>1364</v>
      </c>
      <c r="H1191" s="163">
        <v>3</v>
      </c>
      <c r="I1191" s="171"/>
      <c r="J1191" s="164">
        <f>ROUND($I$1191*$H$1191,2)</f>
        <v>0</v>
      </c>
      <c r="K1191" s="161"/>
      <c r="L1191" s="103"/>
      <c r="M1191" s="165"/>
      <c r="N1191" s="179" t="s">
        <v>42</v>
      </c>
      <c r="O1191" s="180">
        <v>0</v>
      </c>
      <c r="P1191" s="180">
        <f>$O$1191*$H$1191</f>
        <v>0</v>
      </c>
      <c r="Q1191" s="180">
        <v>0</v>
      </c>
      <c r="R1191" s="180">
        <f>$Q$1191*$H$1191</f>
        <v>0</v>
      </c>
      <c r="S1191" s="180">
        <v>0</v>
      </c>
      <c r="T1191" s="181">
        <f>$S$1191*$H$1191</f>
        <v>0</v>
      </c>
      <c r="AR1191" s="99" t="s">
        <v>149</v>
      </c>
      <c r="AT1191" s="99" t="s">
        <v>145</v>
      </c>
      <c r="AU1191" s="99" t="s">
        <v>77</v>
      </c>
      <c r="AY1191" s="102" t="s">
        <v>142</v>
      </c>
      <c r="BE1191" s="169">
        <f>IF($N$1191="základní",$J$1191,0)</f>
        <v>0</v>
      </c>
      <c r="BF1191" s="169">
        <f>IF($N$1191="snížená",$J$1191,0)</f>
        <v>0</v>
      </c>
      <c r="BG1191" s="169">
        <f>IF($N$1191="zákl. přenesená",$J$1191,0)</f>
        <v>0</v>
      </c>
      <c r="BH1191" s="169">
        <f>IF($N$1191="sníž. přenesená",$J$1191,0)</f>
        <v>0</v>
      </c>
      <c r="BI1191" s="169">
        <f>IF($N$1191="nulová",$J$1191,0)</f>
        <v>0</v>
      </c>
      <c r="BJ1191" s="99" t="s">
        <v>77</v>
      </c>
      <c r="BK1191" s="169">
        <f>ROUND($I$1191*$H$1191,2)</f>
        <v>0</v>
      </c>
      <c r="BL1191" s="99" t="s">
        <v>149</v>
      </c>
      <c r="BM1191" s="99" t="s">
        <v>1760</v>
      </c>
    </row>
    <row r="1192" spans="2:65" s="102" customFormat="1" ht="27" customHeight="1" x14ac:dyDescent="0.3">
      <c r="B1192" s="182"/>
      <c r="D1192" s="183" t="s">
        <v>156</v>
      </c>
      <c r="E1192" s="184"/>
      <c r="F1192" s="184" t="s">
        <v>1262</v>
      </c>
      <c r="H1192" s="185"/>
      <c r="L1192" s="182"/>
      <c r="M1192" s="186"/>
      <c r="T1192" s="187"/>
      <c r="AT1192" s="185" t="s">
        <v>156</v>
      </c>
      <c r="AU1192" s="185" t="s">
        <v>77</v>
      </c>
      <c r="AV1192" s="185" t="s">
        <v>77</v>
      </c>
      <c r="AW1192" s="185" t="s">
        <v>121</v>
      </c>
      <c r="AX1192" s="185" t="s">
        <v>71</v>
      </c>
      <c r="AY1192" s="185" t="s">
        <v>142</v>
      </c>
    </row>
    <row r="1193" spans="2:65" s="102" customFormat="1" ht="27" customHeight="1" x14ac:dyDescent="0.3">
      <c r="B1193" s="182"/>
      <c r="D1193" s="189" t="s">
        <v>156</v>
      </c>
      <c r="E1193" s="185"/>
      <c r="F1193" s="184" t="s">
        <v>1755</v>
      </c>
      <c r="H1193" s="185"/>
      <c r="L1193" s="182"/>
      <c r="M1193" s="186"/>
      <c r="T1193" s="187"/>
      <c r="AT1193" s="185" t="s">
        <v>156</v>
      </c>
      <c r="AU1193" s="185" t="s">
        <v>77</v>
      </c>
      <c r="AV1193" s="185" t="s">
        <v>77</v>
      </c>
      <c r="AW1193" s="185" t="s">
        <v>121</v>
      </c>
      <c r="AX1193" s="185" t="s">
        <v>71</v>
      </c>
      <c r="AY1193" s="185" t="s">
        <v>142</v>
      </c>
    </row>
    <row r="1194" spans="2:65" s="102" customFormat="1" ht="15.75" customHeight="1" x14ac:dyDescent="0.3">
      <c r="B1194" s="182"/>
      <c r="D1194" s="189" t="s">
        <v>156</v>
      </c>
      <c r="E1194" s="185"/>
      <c r="F1194" s="184" t="s">
        <v>1756</v>
      </c>
      <c r="H1194" s="185"/>
      <c r="L1194" s="182"/>
      <c r="M1194" s="186"/>
      <c r="T1194" s="187"/>
      <c r="AT1194" s="185" t="s">
        <v>156</v>
      </c>
      <c r="AU1194" s="185" t="s">
        <v>77</v>
      </c>
      <c r="AV1194" s="185" t="s">
        <v>77</v>
      </c>
      <c r="AW1194" s="185" t="s">
        <v>121</v>
      </c>
      <c r="AX1194" s="185" t="s">
        <v>71</v>
      </c>
      <c r="AY1194" s="185" t="s">
        <v>142</v>
      </c>
    </row>
    <row r="1195" spans="2:65" s="102" customFormat="1" ht="15.75" customHeight="1" x14ac:dyDescent="0.3">
      <c r="B1195" s="188"/>
      <c r="D1195" s="189" t="s">
        <v>156</v>
      </c>
      <c r="E1195" s="190"/>
      <c r="F1195" s="191" t="s">
        <v>168</v>
      </c>
      <c r="H1195" s="192">
        <v>3</v>
      </c>
      <c r="L1195" s="188"/>
      <c r="M1195" s="193"/>
      <c r="T1195" s="194"/>
      <c r="AT1195" s="190" t="s">
        <v>156</v>
      </c>
      <c r="AU1195" s="190" t="s">
        <v>77</v>
      </c>
      <c r="AV1195" s="190" t="s">
        <v>79</v>
      </c>
      <c r="AW1195" s="190" t="s">
        <v>121</v>
      </c>
      <c r="AX1195" s="190" t="s">
        <v>71</v>
      </c>
      <c r="AY1195" s="190" t="s">
        <v>142</v>
      </c>
    </row>
    <row r="1196" spans="2:65" s="102" customFormat="1" ht="15.75" customHeight="1" x14ac:dyDescent="0.3">
      <c r="B1196" s="195"/>
      <c r="D1196" s="189" t="s">
        <v>156</v>
      </c>
      <c r="E1196" s="196"/>
      <c r="F1196" s="197" t="s">
        <v>167</v>
      </c>
      <c r="H1196" s="198">
        <v>3</v>
      </c>
      <c r="L1196" s="195"/>
      <c r="M1196" s="199"/>
      <c r="T1196" s="200"/>
      <c r="AT1196" s="196" t="s">
        <v>156</v>
      </c>
      <c r="AU1196" s="196" t="s">
        <v>77</v>
      </c>
      <c r="AV1196" s="196" t="s">
        <v>149</v>
      </c>
      <c r="AW1196" s="196" t="s">
        <v>121</v>
      </c>
      <c r="AX1196" s="196" t="s">
        <v>77</v>
      </c>
      <c r="AY1196" s="196" t="s">
        <v>142</v>
      </c>
    </row>
    <row r="1197" spans="2:65" s="102" customFormat="1" ht="15.75" customHeight="1" x14ac:dyDescent="0.3">
      <c r="B1197" s="103"/>
      <c r="C1197" s="159" t="s">
        <v>1761</v>
      </c>
      <c r="D1197" s="159" t="s">
        <v>145</v>
      </c>
      <c r="E1197" s="160" t="s">
        <v>1762</v>
      </c>
      <c r="F1197" s="161" t="s">
        <v>1763</v>
      </c>
      <c r="G1197" s="162" t="s">
        <v>1364</v>
      </c>
      <c r="H1197" s="163">
        <v>3</v>
      </c>
      <c r="I1197" s="171"/>
      <c r="J1197" s="164">
        <f>ROUND($I$1197*$H$1197,2)</f>
        <v>0</v>
      </c>
      <c r="K1197" s="161"/>
      <c r="L1197" s="103"/>
      <c r="M1197" s="165"/>
      <c r="N1197" s="179" t="s">
        <v>42</v>
      </c>
      <c r="O1197" s="180">
        <v>0</v>
      </c>
      <c r="P1197" s="180">
        <f>$O$1197*$H$1197</f>
        <v>0</v>
      </c>
      <c r="Q1197" s="180">
        <v>0</v>
      </c>
      <c r="R1197" s="180">
        <f>$Q$1197*$H$1197</f>
        <v>0</v>
      </c>
      <c r="S1197" s="180">
        <v>0</v>
      </c>
      <c r="T1197" s="181">
        <f>$S$1197*$H$1197</f>
        <v>0</v>
      </c>
      <c r="AR1197" s="99" t="s">
        <v>149</v>
      </c>
      <c r="AT1197" s="99" t="s">
        <v>145</v>
      </c>
      <c r="AU1197" s="99" t="s">
        <v>77</v>
      </c>
      <c r="AY1197" s="102" t="s">
        <v>142</v>
      </c>
      <c r="BE1197" s="169">
        <f>IF($N$1197="základní",$J$1197,0)</f>
        <v>0</v>
      </c>
      <c r="BF1197" s="169">
        <f>IF($N$1197="snížená",$J$1197,0)</f>
        <v>0</v>
      </c>
      <c r="BG1197" s="169">
        <f>IF($N$1197="zákl. přenesená",$J$1197,0)</f>
        <v>0</v>
      </c>
      <c r="BH1197" s="169">
        <f>IF($N$1197="sníž. přenesená",$J$1197,0)</f>
        <v>0</v>
      </c>
      <c r="BI1197" s="169">
        <f>IF($N$1197="nulová",$J$1197,0)</f>
        <v>0</v>
      </c>
      <c r="BJ1197" s="99" t="s">
        <v>77</v>
      </c>
      <c r="BK1197" s="169">
        <f>ROUND($I$1197*$H$1197,2)</f>
        <v>0</v>
      </c>
      <c r="BL1197" s="99" t="s">
        <v>149</v>
      </c>
      <c r="BM1197" s="99" t="s">
        <v>1764</v>
      </c>
    </row>
    <row r="1198" spans="2:65" s="102" customFormat="1" ht="27" customHeight="1" x14ac:dyDescent="0.3">
      <c r="B1198" s="182"/>
      <c r="D1198" s="183" t="s">
        <v>156</v>
      </c>
      <c r="E1198" s="184"/>
      <c r="F1198" s="184" t="s">
        <v>1262</v>
      </c>
      <c r="H1198" s="185"/>
      <c r="L1198" s="182"/>
      <c r="M1198" s="186"/>
      <c r="T1198" s="187"/>
      <c r="AT1198" s="185" t="s">
        <v>156</v>
      </c>
      <c r="AU1198" s="185" t="s">
        <v>77</v>
      </c>
      <c r="AV1198" s="185" t="s">
        <v>77</v>
      </c>
      <c r="AW1198" s="185" t="s">
        <v>121</v>
      </c>
      <c r="AX1198" s="185" t="s">
        <v>71</v>
      </c>
      <c r="AY1198" s="185" t="s">
        <v>142</v>
      </c>
    </row>
    <row r="1199" spans="2:65" s="102" customFormat="1" ht="27" customHeight="1" x14ac:dyDescent="0.3">
      <c r="B1199" s="182"/>
      <c r="D1199" s="189" t="s">
        <v>156</v>
      </c>
      <c r="E1199" s="185"/>
      <c r="F1199" s="184" t="s">
        <v>1755</v>
      </c>
      <c r="H1199" s="185"/>
      <c r="L1199" s="182"/>
      <c r="M1199" s="186"/>
      <c r="T1199" s="187"/>
      <c r="AT1199" s="185" t="s">
        <v>156</v>
      </c>
      <c r="AU1199" s="185" t="s">
        <v>77</v>
      </c>
      <c r="AV1199" s="185" t="s">
        <v>77</v>
      </c>
      <c r="AW1199" s="185" t="s">
        <v>121</v>
      </c>
      <c r="AX1199" s="185" t="s">
        <v>71</v>
      </c>
      <c r="AY1199" s="185" t="s">
        <v>142</v>
      </c>
    </row>
    <row r="1200" spans="2:65" s="102" customFormat="1" ht="15.75" customHeight="1" x14ac:dyDescent="0.3">
      <c r="B1200" s="182"/>
      <c r="D1200" s="189" t="s">
        <v>156</v>
      </c>
      <c r="E1200" s="185"/>
      <c r="F1200" s="184" t="s">
        <v>1756</v>
      </c>
      <c r="H1200" s="185"/>
      <c r="L1200" s="182"/>
      <c r="M1200" s="186"/>
      <c r="T1200" s="187"/>
      <c r="AT1200" s="185" t="s">
        <v>156</v>
      </c>
      <c r="AU1200" s="185" t="s">
        <v>77</v>
      </c>
      <c r="AV1200" s="185" t="s">
        <v>77</v>
      </c>
      <c r="AW1200" s="185" t="s">
        <v>121</v>
      </c>
      <c r="AX1200" s="185" t="s">
        <v>71</v>
      </c>
      <c r="AY1200" s="185" t="s">
        <v>142</v>
      </c>
    </row>
    <row r="1201" spans="2:65" s="102" customFormat="1" ht="15.75" customHeight="1" x14ac:dyDescent="0.3">
      <c r="B1201" s="188"/>
      <c r="D1201" s="189" t="s">
        <v>156</v>
      </c>
      <c r="E1201" s="190"/>
      <c r="F1201" s="191" t="s">
        <v>168</v>
      </c>
      <c r="H1201" s="192">
        <v>3</v>
      </c>
      <c r="L1201" s="188"/>
      <c r="M1201" s="193"/>
      <c r="T1201" s="194"/>
      <c r="AT1201" s="190" t="s">
        <v>156</v>
      </c>
      <c r="AU1201" s="190" t="s">
        <v>77</v>
      </c>
      <c r="AV1201" s="190" t="s">
        <v>79</v>
      </c>
      <c r="AW1201" s="190" t="s">
        <v>121</v>
      </c>
      <c r="AX1201" s="190" t="s">
        <v>71</v>
      </c>
      <c r="AY1201" s="190" t="s">
        <v>142</v>
      </c>
    </row>
    <row r="1202" spans="2:65" s="102" customFormat="1" ht="15.75" customHeight="1" x14ac:dyDescent="0.3">
      <c r="B1202" s="195"/>
      <c r="D1202" s="189" t="s">
        <v>156</v>
      </c>
      <c r="E1202" s="196"/>
      <c r="F1202" s="197" t="s">
        <v>167</v>
      </c>
      <c r="H1202" s="198">
        <v>3</v>
      </c>
      <c r="L1202" s="195"/>
      <c r="M1202" s="199"/>
      <c r="T1202" s="200"/>
      <c r="AT1202" s="196" t="s">
        <v>156</v>
      </c>
      <c r="AU1202" s="196" t="s">
        <v>77</v>
      </c>
      <c r="AV1202" s="196" t="s">
        <v>149</v>
      </c>
      <c r="AW1202" s="196" t="s">
        <v>121</v>
      </c>
      <c r="AX1202" s="196" t="s">
        <v>77</v>
      </c>
      <c r="AY1202" s="196" t="s">
        <v>142</v>
      </c>
    </row>
    <row r="1203" spans="2:65" s="102" customFormat="1" ht="15.75" customHeight="1" x14ac:dyDescent="0.3">
      <c r="B1203" s="103"/>
      <c r="C1203" s="159" t="s">
        <v>1765</v>
      </c>
      <c r="D1203" s="159" t="s">
        <v>145</v>
      </c>
      <c r="E1203" s="160" t="s">
        <v>1766</v>
      </c>
      <c r="F1203" s="161" t="s">
        <v>1767</v>
      </c>
      <c r="G1203" s="162" t="s">
        <v>1364</v>
      </c>
      <c r="H1203" s="163">
        <v>1</v>
      </c>
      <c r="I1203" s="171"/>
      <c r="J1203" s="164">
        <f>ROUND($I$1203*$H$1203,2)</f>
        <v>0</v>
      </c>
      <c r="K1203" s="161"/>
      <c r="L1203" s="103"/>
      <c r="M1203" s="165"/>
      <c r="N1203" s="179" t="s">
        <v>42</v>
      </c>
      <c r="O1203" s="180">
        <v>0</v>
      </c>
      <c r="P1203" s="180">
        <f>$O$1203*$H$1203</f>
        <v>0</v>
      </c>
      <c r="Q1203" s="180">
        <v>0</v>
      </c>
      <c r="R1203" s="180">
        <f>$Q$1203*$H$1203</f>
        <v>0</v>
      </c>
      <c r="S1203" s="180">
        <v>0</v>
      </c>
      <c r="T1203" s="181">
        <f>$S$1203*$H$1203</f>
        <v>0</v>
      </c>
      <c r="AR1203" s="99" t="s">
        <v>149</v>
      </c>
      <c r="AT1203" s="99" t="s">
        <v>145</v>
      </c>
      <c r="AU1203" s="99" t="s">
        <v>77</v>
      </c>
      <c r="AY1203" s="102" t="s">
        <v>142</v>
      </c>
      <c r="BE1203" s="169">
        <f>IF($N$1203="základní",$J$1203,0)</f>
        <v>0</v>
      </c>
      <c r="BF1203" s="169">
        <f>IF($N$1203="snížená",$J$1203,0)</f>
        <v>0</v>
      </c>
      <c r="BG1203" s="169">
        <f>IF($N$1203="zákl. přenesená",$J$1203,0)</f>
        <v>0</v>
      </c>
      <c r="BH1203" s="169">
        <f>IF($N$1203="sníž. přenesená",$J$1203,0)</f>
        <v>0</v>
      </c>
      <c r="BI1203" s="169">
        <f>IF($N$1203="nulová",$J$1203,0)</f>
        <v>0</v>
      </c>
      <c r="BJ1203" s="99" t="s">
        <v>77</v>
      </c>
      <c r="BK1203" s="169">
        <f>ROUND($I$1203*$H$1203,2)</f>
        <v>0</v>
      </c>
      <c r="BL1203" s="99" t="s">
        <v>149</v>
      </c>
      <c r="BM1203" s="99" t="s">
        <v>1768</v>
      </c>
    </row>
    <row r="1204" spans="2:65" s="102" customFormat="1" ht="27" customHeight="1" x14ac:dyDescent="0.3">
      <c r="B1204" s="182"/>
      <c r="D1204" s="183" t="s">
        <v>156</v>
      </c>
      <c r="E1204" s="184"/>
      <c r="F1204" s="184" t="s">
        <v>1262</v>
      </c>
      <c r="H1204" s="185"/>
      <c r="L1204" s="182"/>
      <c r="M1204" s="186"/>
      <c r="T1204" s="187"/>
      <c r="AT1204" s="185" t="s">
        <v>156</v>
      </c>
      <c r="AU1204" s="185" t="s">
        <v>77</v>
      </c>
      <c r="AV1204" s="185" t="s">
        <v>77</v>
      </c>
      <c r="AW1204" s="185" t="s">
        <v>121</v>
      </c>
      <c r="AX1204" s="185" t="s">
        <v>71</v>
      </c>
      <c r="AY1204" s="185" t="s">
        <v>142</v>
      </c>
    </row>
    <row r="1205" spans="2:65" s="102" customFormat="1" ht="27" customHeight="1" x14ac:dyDescent="0.3">
      <c r="B1205" s="182"/>
      <c r="D1205" s="189" t="s">
        <v>156</v>
      </c>
      <c r="E1205" s="185"/>
      <c r="F1205" s="184" t="s">
        <v>1755</v>
      </c>
      <c r="H1205" s="185"/>
      <c r="L1205" s="182"/>
      <c r="M1205" s="186"/>
      <c r="T1205" s="187"/>
      <c r="AT1205" s="185" t="s">
        <v>156</v>
      </c>
      <c r="AU1205" s="185" t="s">
        <v>77</v>
      </c>
      <c r="AV1205" s="185" t="s">
        <v>77</v>
      </c>
      <c r="AW1205" s="185" t="s">
        <v>121</v>
      </c>
      <c r="AX1205" s="185" t="s">
        <v>71</v>
      </c>
      <c r="AY1205" s="185" t="s">
        <v>142</v>
      </c>
    </row>
    <row r="1206" spans="2:65" s="102" customFormat="1" ht="15.75" customHeight="1" x14ac:dyDescent="0.3">
      <c r="B1206" s="182"/>
      <c r="D1206" s="189" t="s">
        <v>156</v>
      </c>
      <c r="E1206" s="185"/>
      <c r="F1206" s="184" t="s">
        <v>1756</v>
      </c>
      <c r="H1206" s="185"/>
      <c r="L1206" s="182"/>
      <c r="M1206" s="186"/>
      <c r="T1206" s="187"/>
      <c r="AT1206" s="185" t="s">
        <v>156</v>
      </c>
      <c r="AU1206" s="185" t="s">
        <v>77</v>
      </c>
      <c r="AV1206" s="185" t="s">
        <v>77</v>
      </c>
      <c r="AW1206" s="185" t="s">
        <v>121</v>
      </c>
      <c r="AX1206" s="185" t="s">
        <v>71</v>
      </c>
      <c r="AY1206" s="185" t="s">
        <v>142</v>
      </c>
    </row>
    <row r="1207" spans="2:65" s="102" customFormat="1" ht="15.75" customHeight="1" x14ac:dyDescent="0.3">
      <c r="B1207" s="188"/>
      <c r="D1207" s="189" t="s">
        <v>156</v>
      </c>
      <c r="E1207" s="190"/>
      <c r="F1207" s="191" t="s">
        <v>77</v>
      </c>
      <c r="H1207" s="192">
        <v>1</v>
      </c>
      <c r="L1207" s="188"/>
      <c r="M1207" s="193"/>
      <c r="T1207" s="194"/>
      <c r="AT1207" s="190" t="s">
        <v>156</v>
      </c>
      <c r="AU1207" s="190" t="s">
        <v>77</v>
      </c>
      <c r="AV1207" s="190" t="s">
        <v>79</v>
      </c>
      <c r="AW1207" s="190" t="s">
        <v>121</v>
      </c>
      <c r="AX1207" s="190" t="s">
        <v>71</v>
      </c>
      <c r="AY1207" s="190" t="s">
        <v>142</v>
      </c>
    </row>
    <row r="1208" spans="2:65" s="102" customFormat="1" ht="15.75" customHeight="1" x14ac:dyDescent="0.3">
      <c r="B1208" s="195"/>
      <c r="D1208" s="189" t="s">
        <v>156</v>
      </c>
      <c r="E1208" s="196"/>
      <c r="F1208" s="197" t="s">
        <v>167</v>
      </c>
      <c r="H1208" s="198">
        <v>1</v>
      </c>
      <c r="L1208" s="195"/>
      <c r="M1208" s="199"/>
      <c r="T1208" s="200"/>
      <c r="AT1208" s="196" t="s">
        <v>156</v>
      </c>
      <c r="AU1208" s="196" t="s">
        <v>77</v>
      </c>
      <c r="AV1208" s="196" t="s">
        <v>149</v>
      </c>
      <c r="AW1208" s="196" t="s">
        <v>121</v>
      </c>
      <c r="AX1208" s="196" t="s">
        <v>77</v>
      </c>
      <c r="AY1208" s="196" t="s">
        <v>142</v>
      </c>
    </row>
    <row r="1209" spans="2:65" s="102" customFormat="1" ht="15.75" customHeight="1" x14ac:dyDescent="0.3">
      <c r="B1209" s="103"/>
      <c r="C1209" s="159" t="s">
        <v>1769</v>
      </c>
      <c r="D1209" s="159" t="s">
        <v>145</v>
      </c>
      <c r="E1209" s="160" t="s">
        <v>1770</v>
      </c>
      <c r="F1209" s="161" t="s">
        <v>1771</v>
      </c>
      <c r="G1209" s="162" t="s">
        <v>1364</v>
      </c>
      <c r="H1209" s="163">
        <v>1</v>
      </c>
      <c r="I1209" s="171"/>
      <c r="J1209" s="164">
        <f>ROUND($I$1209*$H$1209,2)</f>
        <v>0</v>
      </c>
      <c r="K1209" s="161"/>
      <c r="L1209" s="103"/>
      <c r="M1209" s="165"/>
      <c r="N1209" s="179" t="s">
        <v>42</v>
      </c>
      <c r="O1209" s="180">
        <v>0</v>
      </c>
      <c r="P1209" s="180">
        <f>$O$1209*$H$1209</f>
        <v>0</v>
      </c>
      <c r="Q1209" s="180">
        <v>0</v>
      </c>
      <c r="R1209" s="180">
        <f>$Q$1209*$H$1209</f>
        <v>0</v>
      </c>
      <c r="S1209" s="180">
        <v>0</v>
      </c>
      <c r="T1209" s="181">
        <f>$S$1209*$H$1209</f>
        <v>0</v>
      </c>
      <c r="AR1209" s="99" t="s">
        <v>149</v>
      </c>
      <c r="AT1209" s="99" t="s">
        <v>145</v>
      </c>
      <c r="AU1209" s="99" t="s">
        <v>77</v>
      </c>
      <c r="AY1209" s="102" t="s">
        <v>142</v>
      </c>
      <c r="BE1209" s="169">
        <f>IF($N$1209="základní",$J$1209,0)</f>
        <v>0</v>
      </c>
      <c r="BF1209" s="169">
        <f>IF($N$1209="snížená",$J$1209,0)</f>
        <v>0</v>
      </c>
      <c r="BG1209" s="169">
        <f>IF($N$1209="zákl. přenesená",$J$1209,0)</f>
        <v>0</v>
      </c>
      <c r="BH1209" s="169">
        <f>IF($N$1209="sníž. přenesená",$J$1209,0)</f>
        <v>0</v>
      </c>
      <c r="BI1209" s="169">
        <f>IF($N$1209="nulová",$J$1209,0)</f>
        <v>0</v>
      </c>
      <c r="BJ1209" s="99" t="s">
        <v>77</v>
      </c>
      <c r="BK1209" s="169">
        <f>ROUND($I$1209*$H$1209,2)</f>
        <v>0</v>
      </c>
      <c r="BL1209" s="99" t="s">
        <v>149</v>
      </c>
      <c r="BM1209" s="99" t="s">
        <v>1772</v>
      </c>
    </row>
    <row r="1210" spans="2:65" s="102" customFormat="1" ht="27" customHeight="1" x14ac:dyDescent="0.3">
      <c r="B1210" s="182"/>
      <c r="D1210" s="183" t="s">
        <v>156</v>
      </c>
      <c r="E1210" s="184"/>
      <c r="F1210" s="184" t="s">
        <v>1262</v>
      </c>
      <c r="H1210" s="185"/>
      <c r="L1210" s="182"/>
      <c r="M1210" s="186"/>
      <c r="T1210" s="187"/>
      <c r="AT1210" s="185" t="s">
        <v>156</v>
      </c>
      <c r="AU1210" s="185" t="s">
        <v>77</v>
      </c>
      <c r="AV1210" s="185" t="s">
        <v>77</v>
      </c>
      <c r="AW1210" s="185" t="s">
        <v>121</v>
      </c>
      <c r="AX1210" s="185" t="s">
        <v>71</v>
      </c>
      <c r="AY1210" s="185" t="s">
        <v>142</v>
      </c>
    </row>
    <row r="1211" spans="2:65" s="102" customFormat="1" ht="27" customHeight="1" x14ac:dyDescent="0.3">
      <c r="B1211" s="182"/>
      <c r="D1211" s="189" t="s">
        <v>156</v>
      </c>
      <c r="E1211" s="185"/>
      <c r="F1211" s="184" t="s">
        <v>1755</v>
      </c>
      <c r="H1211" s="185"/>
      <c r="L1211" s="182"/>
      <c r="M1211" s="186"/>
      <c r="T1211" s="187"/>
      <c r="AT1211" s="185" t="s">
        <v>156</v>
      </c>
      <c r="AU1211" s="185" t="s">
        <v>77</v>
      </c>
      <c r="AV1211" s="185" t="s">
        <v>77</v>
      </c>
      <c r="AW1211" s="185" t="s">
        <v>121</v>
      </c>
      <c r="AX1211" s="185" t="s">
        <v>71</v>
      </c>
      <c r="AY1211" s="185" t="s">
        <v>142</v>
      </c>
    </row>
    <row r="1212" spans="2:65" s="102" customFormat="1" ht="15.75" customHeight="1" x14ac:dyDescent="0.3">
      <c r="B1212" s="182"/>
      <c r="D1212" s="189" t="s">
        <v>156</v>
      </c>
      <c r="E1212" s="185"/>
      <c r="F1212" s="184" t="s">
        <v>1756</v>
      </c>
      <c r="H1212" s="185"/>
      <c r="L1212" s="182"/>
      <c r="M1212" s="186"/>
      <c r="T1212" s="187"/>
      <c r="AT1212" s="185" t="s">
        <v>156</v>
      </c>
      <c r="AU1212" s="185" t="s">
        <v>77</v>
      </c>
      <c r="AV1212" s="185" t="s">
        <v>77</v>
      </c>
      <c r="AW1212" s="185" t="s">
        <v>121</v>
      </c>
      <c r="AX1212" s="185" t="s">
        <v>71</v>
      </c>
      <c r="AY1212" s="185" t="s">
        <v>142</v>
      </c>
    </row>
    <row r="1213" spans="2:65" s="102" customFormat="1" ht="15.75" customHeight="1" x14ac:dyDescent="0.3">
      <c r="B1213" s="188"/>
      <c r="D1213" s="189" t="s">
        <v>156</v>
      </c>
      <c r="E1213" s="190"/>
      <c r="F1213" s="191" t="s">
        <v>77</v>
      </c>
      <c r="H1213" s="192">
        <v>1</v>
      </c>
      <c r="L1213" s="188"/>
      <c r="M1213" s="193"/>
      <c r="T1213" s="194"/>
      <c r="AT1213" s="190" t="s">
        <v>156</v>
      </c>
      <c r="AU1213" s="190" t="s">
        <v>77</v>
      </c>
      <c r="AV1213" s="190" t="s">
        <v>79</v>
      </c>
      <c r="AW1213" s="190" t="s">
        <v>121</v>
      </c>
      <c r="AX1213" s="190" t="s">
        <v>71</v>
      </c>
      <c r="AY1213" s="190" t="s">
        <v>142</v>
      </c>
    </row>
    <row r="1214" spans="2:65" s="102" customFormat="1" ht="15.75" customHeight="1" x14ac:dyDescent="0.3">
      <c r="B1214" s="195"/>
      <c r="D1214" s="189" t="s">
        <v>156</v>
      </c>
      <c r="E1214" s="196"/>
      <c r="F1214" s="197" t="s">
        <v>167</v>
      </c>
      <c r="H1214" s="198">
        <v>1</v>
      </c>
      <c r="L1214" s="195"/>
      <c r="M1214" s="199"/>
      <c r="T1214" s="200"/>
      <c r="AT1214" s="196" t="s">
        <v>156</v>
      </c>
      <c r="AU1214" s="196" t="s">
        <v>77</v>
      </c>
      <c r="AV1214" s="196" t="s">
        <v>149</v>
      </c>
      <c r="AW1214" s="196" t="s">
        <v>121</v>
      </c>
      <c r="AX1214" s="196" t="s">
        <v>77</v>
      </c>
      <c r="AY1214" s="196" t="s">
        <v>142</v>
      </c>
    </row>
    <row r="1215" spans="2:65" s="102" customFormat="1" ht="15.75" customHeight="1" x14ac:dyDescent="0.3">
      <c r="B1215" s="103"/>
      <c r="C1215" s="159" t="s">
        <v>1773</v>
      </c>
      <c r="D1215" s="159" t="s">
        <v>145</v>
      </c>
      <c r="E1215" s="160" t="s">
        <v>1774</v>
      </c>
      <c r="F1215" s="161" t="s">
        <v>1775</v>
      </c>
      <c r="G1215" s="162" t="s">
        <v>1364</v>
      </c>
      <c r="H1215" s="163">
        <v>4</v>
      </c>
      <c r="I1215" s="171"/>
      <c r="J1215" s="164">
        <f>ROUND($I$1215*$H$1215,2)</f>
        <v>0</v>
      </c>
      <c r="K1215" s="161"/>
      <c r="L1215" s="103"/>
      <c r="M1215" s="165"/>
      <c r="N1215" s="179" t="s">
        <v>42</v>
      </c>
      <c r="O1215" s="180">
        <v>0</v>
      </c>
      <c r="P1215" s="180">
        <f>$O$1215*$H$1215</f>
        <v>0</v>
      </c>
      <c r="Q1215" s="180">
        <v>0</v>
      </c>
      <c r="R1215" s="180">
        <f>$Q$1215*$H$1215</f>
        <v>0</v>
      </c>
      <c r="S1215" s="180">
        <v>0</v>
      </c>
      <c r="T1215" s="181">
        <f>$S$1215*$H$1215</f>
        <v>0</v>
      </c>
      <c r="AR1215" s="99" t="s">
        <v>149</v>
      </c>
      <c r="AT1215" s="99" t="s">
        <v>145</v>
      </c>
      <c r="AU1215" s="99" t="s">
        <v>77</v>
      </c>
      <c r="AY1215" s="102" t="s">
        <v>142</v>
      </c>
      <c r="BE1215" s="169">
        <f>IF($N$1215="základní",$J$1215,0)</f>
        <v>0</v>
      </c>
      <c r="BF1215" s="169">
        <f>IF($N$1215="snížená",$J$1215,0)</f>
        <v>0</v>
      </c>
      <c r="BG1215" s="169">
        <f>IF($N$1215="zákl. přenesená",$J$1215,0)</f>
        <v>0</v>
      </c>
      <c r="BH1215" s="169">
        <f>IF($N$1215="sníž. přenesená",$J$1215,0)</f>
        <v>0</v>
      </c>
      <c r="BI1215" s="169">
        <f>IF($N$1215="nulová",$J$1215,0)</f>
        <v>0</v>
      </c>
      <c r="BJ1215" s="99" t="s">
        <v>77</v>
      </c>
      <c r="BK1215" s="169">
        <f>ROUND($I$1215*$H$1215,2)</f>
        <v>0</v>
      </c>
      <c r="BL1215" s="99" t="s">
        <v>149</v>
      </c>
      <c r="BM1215" s="99" t="s">
        <v>1776</v>
      </c>
    </row>
    <row r="1216" spans="2:65" s="102" customFormat="1" ht="27" customHeight="1" x14ac:dyDescent="0.3">
      <c r="B1216" s="182"/>
      <c r="D1216" s="183" t="s">
        <v>156</v>
      </c>
      <c r="E1216" s="184"/>
      <c r="F1216" s="184" t="s">
        <v>1262</v>
      </c>
      <c r="H1216" s="185"/>
      <c r="L1216" s="182"/>
      <c r="M1216" s="186"/>
      <c r="T1216" s="187"/>
      <c r="AT1216" s="185" t="s">
        <v>156</v>
      </c>
      <c r="AU1216" s="185" t="s">
        <v>77</v>
      </c>
      <c r="AV1216" s="185" t="s">
        <v>77</v>
      </c>
      <c r="AW1216" s="185" t="s">
        <v>121</v>
      </c>
      <c r="AX1216" s="185" t="s">
        <v>71</v>
      </c>
      <c r="AY1216" s="185" t="s">
        <v>142</v>
      </c>
    </row>
    <row r="1217" spans="2:65" s="102" customFormat="1" ht="27" customHeight="1" x14ac:dyDescent="0.3">
      <c r="B1217" s="182"/>
      <c r="D1217" s="189" t="s">
        <v>156</v>
      </c>
      <c r="E1217" s="185"/>
      <c r="F1217" s="184" t="s">
        <v>1755</v>
      </c>
      <c r="H1217" s="185"/>
      <c r="L1217" s="182"/>
      <c r="M1217" s="186"/>
      <c r="T1217" s="187"/>
      <c r="AT1217" s="185" t="s">
        <v>156</v>
      </c>
      <c r="AU1217" s="185" t="s">
        <v>77</v>
      </c>
      <c r="AV1217" s="185" t="s">
        <v>77</v>
      </c>
      <c r="AW1217" s="185" t="s">
        <v>121</v>
      </c>
      <c r="AX1217" s="185" t="s">
        <v>71</v>
      </c>
      <c r="AY1217" s="185" t="s">
        <v>142</v>
      </c>
    </row>
    <row r="1218" spans="2:65" s="102" customFormat="1" ht="15.75" customHeight="1" x14ac:dyDescent="0.3">
      <c r="B1218" s="182"/>
      <c r="D1218" s="189" t="s">
        <v>156</v>
      </c>
      <c r="E1218" s="185"/>
      <c r="F1218" s="184" t="s">
        <v>1756</v>
      </c>
      <c r="H1218" s="185"/>
      <c r="L1218" s="182"/>
      <c r="M1218" s="186"/>
      <c r="T1218" s="187"/>
      <c r="AT1218" s="185" t="s">
        <v>156</v>
      </c>
      <c r="AU1218" s="185" t="s">
        <v>77</v>
      </c>
      <c r="AV1218" s="185" t="s">
        <v>77</v>
      </c>
      <c r="AW1218" s="185" t="s">
        <v>121</v>
      </c>
      <c r="AX1218" s="185" t="s">
        <v>71</v>
      </c>
      <c r="AY1218" s="185" t="s">
        <v>142</v>
      </c>
    </row>
    <row r="1219" spans="2:65" s="102" customFormat="1" ht="15.75" customHeight="1" x14ac:dyDescent="0.3">
      <c r="B1219" s="188"/>
      <c r="D1219" s="189" t="s">
        <v>156</v>
      </c>
      <c r="E1219" s="190"/>
      <c r="F1219" s="191" t="s">
        <v>149</v>
      </c>
      <c r="H1219" s="192">
        <v>4</v>
      </c>
      <c r="L1219" s="188"/>
      <c r="M1219" s="193"/>
      <c r="T1219" s="194"/>
      <c r="AT1219" s="190" t="s">
        <v>156</v>
      </c>
      <c r="AU1219" s="190" t="s">
        <v>77</v>
      </c>
      <c r="AV1219" s="190" t="s">
        <v>79</v>
      </c>
      <c r="AW1219" s="190" t="s">
        <v>121</v>
      </c>
      <c r="AX1219" s="190" t="s">
        <v>71</v>
      </c>
      <c r="AY1219" s="190" t="s">
        <v>142</v>
      </c>
    </row>
    <row r="1220" spans="2:65" s="102" customFormat="1" ht="15.75" customHeight="1" x14ac:dyDescent="0.3">
      <c r="B1220" s="195"/>
      <c r="D1220" s="189" t="s">
        <v>156</v>
      </c>
      <c r="E1220" s="196"/>
      <c r="F1220" s="197" t="s">
        <v>167</v>
      </c>
      <c r="H1220" s="198">
        <v>4</v>
      </c>
      <c r="L1220" s="195"/>
      <c r="M1220" s="199"/>
      <c r="T1220" s="200"/>
      <c r="AT1220" s="196" t="s">
        <v>156</v>
      </c>
      <c r="AU1220" s="196" t="s">
        <v>77</v>
      </c>
      <c r="AV1220" s="196" t="s">
        <v>149</v>
      </c>
      <c r="AW1220" s="196" t="s">
        <v>121</v>
      </c>
      <c r="AX1220" s="196" t="s">
        <v>77</v>
      </c>
      <c r="AY1220" s="196" t="s">
        <v>142</v>
      </c>
    </row>
    <row r="1221" spans="2:65" s="102" customFormat="1" ht="15.75" customHeight="1" x14ac:dyDescent="0.3">
      <c r="B1221" s="103"/>
      <c r="C1221" s="159" t="s">
        <v>1777</v>
      </c>
      <c r="D1221" s="159" t="s">
        <v>145</v>
      </c>
      <c r="E1221" s="160" t="s">
        <v>1778</v>
      </c>
      <c r="F1221" s="161" t="s">
        <v>1779</v>
      </c>
      <c r="G1221" s="162" t="s">
        <v>1364</v>
      </c>
      <c r="H1221" s="163">
        <v>2</v>
      </c>
      <c r="I1221" s="171"/>
      <c r="J1221" s="164">
        <f>ROUND($I$1221*$H$1221,2)</f>
        <v>0</v>
      </c>
      <c r="K1221" s="161"/>
      <c r="L1221" s="103"/>
      <c r="M1221" s="165"/>
      <c r="N1221" s="179" t="s">
        <v>42</v>
      </c>
      <c r="O1221" s="180">
        <v>0</v>
      </c>
      <c r="P1221" s="180">
        <f>$O$1221*$H$1221</f>
        <v>0</v>
      </c>
      <c r="Q1221" s="180">
        <v>0</v>
      </c>
      <c r="R1221" s="180">
        <f>$Q$1221*$H$1221</f>
        <v>0</v>
      </c>
      <c r="S1221" s="180">
        <v>0</v>
      </c>
      <c r="T1221" s="181">
        <f>$S$1221*$H$1221</f>
        <v>0</v>
      </c>
      <c r="AR1221" s="99" t="s">
        <v>149</v>
      </c>
      <c r="AT1221" s="99" t="s">
        <v>145</v>
      </c>
      <c r="AU1221" s="99" t="s">
        <v>77</v>
      </c>
      <c r="AY1221" s="102" t="s">
        <v>142</v>
      </c>
      <c r="BE1221" s="169">
        <f>IF($N$1221="základní",$J$1221,0)</f>
        <v>0</v>
      </c>
      <c r="BF1221" s="169">
        <f>IF($N$1221="snížená",$J$1221,0)</f>
        <v>0</v>
      </c>
      <c r="BG1221" s="169">
        <f>IF($N$1221="zákl. přenesená",$J$1221,0)</f>
        <v>0</v>
      </c>
      <c r="BH1221" s="169">
        <f>IF($N$1221="sníž. přenesená",$J$1221,0)</f>
        <v>0</v>
      </c>
      <c r="BI1221" s="169">
        <f>IF($N$1221="nulová",$J$1221,0)</f>
        <v>0</v>
      </c>
      <c r="BJ1221" s="99" t="s">
        <v>77</v>
      </c>
      <c r="BK1221" s="169">
        <f>ROUND($I$1221*$H$1221,2)</f>
        <v>0</v>
      </c>
      <c r="BL1221" s="99" t="s">
        <v>149</v>
      </c>
      <c r="BM1221" s="99" t="s">
        <v>1780</v>
      </c>
    </row>
    <row r="1222" spans="2:65" s="102" customFormat="1" ht="27" customHeight="1" x14ac:dyDescent="0.3">
      <c r="B1222" s="182"/>
      <c r="D1222" s="183" t="s">
        <v>156</v>
      </c>
      <c r="E1222" s="184"/>
      <c r="F1222" s="184" t="s">
        <v>1262</v>
      </c>
      <c r="H1222" s="185"/>
      <c r="L1222" s="182"/>
      <c r="M1222" s="186"/>
      <c r="T1222" s="187"/>
      <c r="AT1222" s="185" t="s">
        <v>156</v>
      </c>
      <c r="AU1222" s="185" t="s">
        <v>77</v>
      </c>
      <c r="AV1222" s="185" t="s">
        <v>77</v>
      </c>
      <c r="AW1222" s="185" t="s">
        <v>121</v>
      </c>
      <c r="AX1222" s="185" t="s">
        <v>71</v>
      </c>
      <c r="AY1222" s="185" t="s">
        <v>142</v>
      </c>
    </row>
    <row r="1223" spans="2:65" s="102" customFormat="1" ht="27" customHeight="1" x14ac:dyDescent="0.3">
      <c r="B1223" s="182"/>
      <c r="D1223" s="189" t="s">
        <v>156</v>
      </c>
      <c r="E1223" s="185"/>
      <c r="F1223" s="184" t="s">
        <v>1755</v>
      </c>
      <c r="H1223" s="185"/>
      <c r="L1223" s="182"/>
      <c r="M1223" s="186"/>
      <c r="T1223" s="187"/>
      <c r="AT1223" s="185" t="s">
        <v>156</v>
      </c>
      <c r="AU1223" s="185" t="s">
        <v>77</v>
      </c>
      <c r="AV1223" s="185" t="s">
        <v>77</v>
      </c>
      <c r="AW1223" s="185" t="s">
        <v>121</v>
      </c>
      <c r="AX1223" s="185" t="s">
        <v>71</v>
      </c>
      <c r="AY1223" s="185" t="s">
        <v>142</v>
      </c>
    </row>
    <row r="1224" spans="2:65" s="102" customFormat="1" ht="15.75" customHeight="1" x14ac:dyDescent="0.3">
      <c r="B1224" s="182"/>
      <c r="D1224" s="189" t="s">
        <v>156</v>
      </c>
      <c r="E1224" s="185"/>
      <c r="F1224" s="184" t="s">
        <v>1756</v>
      </c>
      <c r="H1224" s="185"/>
      <c r="L1224" s="182"/>
      <c r="M1224" s="186"/>
      <c r="T1224" s="187"/>
      <c r="AT1224" s="185" t="s">
        <v>156</v>
      </c>
      <c r="AU1224" s="185" t="s">
        <v>77</v>
      </c>
      <c r="AV1224" s="185" t="s">
        <v>77</v>
      </c>
      <c r="AW1224" s="185" t="s">
        <v>121</v>
      </c>
      <c r="AX1224" s="185" t="s">
        <v>71</v>
      </c>
      <c r="AY1224" s="185" t="s">
        <v>142</v>
      </c>
    </row>
    <row r="1225" spans="2:65" s="102" customFormat="1" ht="15.75" customHeight="1" x14ac:dyDescent="0.3">
      <c r="B1225" s="188"/>
      <c r="D1225" s="189" t="s">
        <v>156</v>
      </c>
      <c r="E1225" s="190"/>
      <c r="F1225" s="191" t="s">
        <v>79</v>
      </c>
      <c r="H1225" s="192">
        <v>2</v>
      </c>
      <c r="L1225" s="188"/>
      <c r="M1225" s="193"/>
      <c r="T1225" s="194"/>
      <c r="AT1225" s="190" t="s">
        <v>156</v>
      </c>
      <c r="AU1225" s="190" t="s">
        <v>77</v>
      </c>
      <c r="AV1225" s="190" t="s">
        <v>79</v>
      </c>
      <c r="AW1225" s="190" t="s">
        <v>121</v>
      </c>
      <c r="AX1225" s="190" t="s">
        <v>71</v>
      </c>
      <c r="AY1225" s="190" t="s">
        <v>142</v>
      </c>
    </row>
    <row r="1226" spans="2:65" s="102" customFormat="1" ht="15.75" customHeight="1" x14ac:dyDescent="0.3">
      <c r="B1226" s="195"/>
      <c r="D1226" s="189" t="s">
        <v>156</v>
      </c>
      <c r="E1226" s="196"/>
      <c r="F1226" s="197" t="s">
        <v>167</v>
      </c>
      <c r="H1226" s="198">
        <v>2</v>
      </c>
      <c r="L1226" s="195"/>
      <c r="M1226" s="199"/>
      <c r="T1226" s="200"/>
      <c r="AT1226" s="196" t="s">
        <v>156</v>
      </c>
      <c r="AU1226" s="196" t="s">
        <v>77</v>
      </c>
      <c r="AV1226" s="196" t="s">
        <v>149</v>
      </c>
      <c r="AW1226" s="196" t="s">
        <v>121</v>
      </c>
      <c r="AX1226" s="196" t="s">
        <v>77</v>
      </c>
      <c r="AY1226" s="196" t="s">
        <v>142</v>
      </c>
    </row>
    <row r="1227" spans="2:65" s="102" customFormat="1" ht="15.75" customHeight="1" x14ac:dyDescent="0.3">
      <c r="B1227" s="103"/>
      <c r="C1227" s="159" t="s">
        <v>1781</v>
      </c>
      <c r="D1227" s="159" t="s">
        <v>145</v>
      </c>
      <c r="E1227" s="160" t="s">
        <v>1782</v>
      </c>
      <c r="F1227" s="161" t="s">
        <v>1783</v>
      </c>
      <c r="G1227" s="162" t="s">
        <v>1364</v>
      </c>
      <c r="H1227" s="163">
        <v>1</v>
      </c>
      <c r="I1227" s="171"/>
      <c r="J1227" s="164">
        <f>ROUND($I$1227*$H$1227,2)</f>
        <v>0</v>
      </c>
      <c r="K1227" s="161"/>
      <c r="L1227" s="103"/>
      <c r="M1227" s="165"/>
      <c r="N1227" s="179" t="s">
        <v>42</v>
      </c>
      <c r="O1227" s="180">
        <v>0</v>
      </c>
      <c r="P1227" s="180">
        <f>$O$1227*$H$1227</f>
        <v>0</v>
      </c>
      <c r="Q1227" s="180">
        <v>0</v>
      </c>
      <c r="R1227" s="180">
        <f>$Q$1227*$H$1227</f>
        <v>0</v>
      </c>
      <c r="S1227" s="180">
        <v>0</v>
      </c>
      <c r="T1227" s="181">
        <f>$S$1227*$H$1227</f>
        <v>0</v>
      </c>
      <c r="AR1227" s="99" t="s">
        <v>149</v>
      </c>
      <c r="AT1227" s="99" t="s">
        <v>145</v>
      </c>
      <c r="AU1227" s="99" t="s">
        <v>77</v>
      </c>
      <c r="AY1227" s="102" t="s">
        <v>142</v>
      </c>
      <c r="BE1227" s="169">
        <f>IF($N$1227="základní",$J$1227,0)</f>
        <v>0</v>
      </c>
      <c r="BF1227" s="169">
        <f>IF($N$1227="snížená",$J$1227,0)</f>
        <v>0</v>
      </c>
      <c r="BG1227" s="169">
        <f>IF($N$1227="zákl. přenesená",$J$1227,0)</f>
        <v>0</v>
      </c>
      <c r="BH1227" s="169">
        <f>IF($N$1227="sníž. přenesená",$J$1227,0)</f>
        <v>0</v>
      </c>
      <c r="BI1227" s="169">
        <f>IF($N$1227="nulová",$J$1227,0)</f>
        <v>0</v>
      </c>
      <c r="BJ1227" s="99" t="s">
        <v>77</v>
      </c>
      <c r="BK1227" s="169">
        <f>ROUND($I$1227*$H$1227,2)</f>
        <v>0</v>
      </c>
      <c r="BL1227" s="99" t="s">
        <v>149</v>
      </c>
      <c r="BM1227" s="99" t="s">
        <v>1784</v>
      </c>
    </row>
    <row r="1228" spans="2:65" s="102" customFormat="1" ht="27" customHeight="1" x14ac:dyDescent="0.3">
      <c r="B1228" s="182"/>
      <c r="D1228" s="183" t="s">
        <v>156</v>
      </c>
      <c r="E1228" s="184"/>
      <c r="F1228" s="184" t="s">
        <v>1262</v>
      </c>
      <c r="H1228" s="185"/>
      <c r="L1228" s="182"/>
      <c r="M1228" s="186"/>
      <c r="T1228" s="187"/>
      <c r="AT1228" s="185" t="s">
        <v>156</v>
      </c>
      <c r="AU1228" s="185" t="s">
        <v>77</v>
      </c>
      <c r="AV1228" s="185" t="s">
        <v>77</v>
      </c>
      <c r="AW1228" s="185" t="s">
        <v>121</v>
      </c>
      <c r="AX1228" s="185" t="s">
        <v>71</v>
      </c>
      <c r="AY1228" s="185" t="s">
        <v>142</v>
      </c>
    </row>
    <row r="1229" spans="2:65" s="102" customFormat="1" ht="27" customHeight="1" x14ac:dyDescent="0.3">
      <c r="B1229" s="182"/>
      <c r="D1229" s="189" t="s">
        <v>156</v>
      </c>
      <c r="E1229" s="185"/>
      <c r="F1229" s="184" t="s">
        <v>1755</v>
      </c>
      <c r="H1229" s="185"/>
      <c r="L1229" s="182"/>
      <c r="M1229" s="186"/>
      <c r="T1229" s="187"/>
      <c r="AT1229" s="185" t="s">
        <v>156</v>
      </c>
      <c r="AU1229" s="185" t="s">
        <v>77</v>
      </c>
      <c r="AV1229" s="185" t="s">
        <v>77</v>
      </c>
      <c r="AW1229" s="185" t="s">
        <v>121</v>
      </c>
      <c r="AX1229" s="185" t="s">
        <v>71</v>
      </c>
      <c r="AY1229" s="185" t="s">
        <v>142</v>
      </c>
    </row>
    <row r="1230" spans="2:65" s="102" customFormat="1" ht="15.75" customHeight="1" x14ac:dyDescent="0.3">
      <c r="B1230" s="182"/>
      <c r="D1230" s="189" t="s">
        <v>156</v>
      </c>
      <c r="E1230" s="185"/>
      <c r="F1230" s="184" t="s">
        <v>1756</v>
      </c>
      <c r="H1230" s="185"/>
      <c r="L1230" s="182"/>
      <c r="M1230" s="186"/>
      <c r="T1230" s="187"/>
      <c r="AT1230" s="185" t="s">
        <v>156</v>
      </c>
      <c r="AU1230" s="185" t="s">
        <v>77</v>
      </c>
      <c r="AV1230" s="185" t="s">
        <v>77</v>
      </c>
      <c r="AW1230" s="185" t="s">
        <v>121</v>
      </c>
      <c r="AX1230" s="185" t="s">
        <v>71</v>
      </c>
      <c r="AY1230" s="185" t="s">
        <v>142</v>
      </c>
    </row>
    <row r="1231" spans="2:65" s="102" customFormat="1" ht="15.75" customHeight="1" x14ac:dyDescent="0.3">
      <c r="B1231" s="188"/>
      <c r="D1231" s="189" t="s">
        <v>156</v>
      </c>
      <c r="E1231" s="190"/>
      <c r="F1231" s="191" t="s">
        <v>77</v>
      </c>
      <c r="H1231" s="192">
        <v>1</v>
      </c>
      <c r="L1231" s="188"/>
      <c r="M1231" s="193"/>
      <c r="T1231" s="194"/>
      <c r="AT1231" s="190" t="s">
        <v>156</v>
      </c>
      <c r="AU1231" s="190" t="s">
        <v>77</v>
      </c>
      <c r="AV1231" s="190" t="s">
        <v>79</v>
      </c>
      <c r="AW1231" s="190" t="s">
        <v>121</v>
      </c>
      <c r="AX1231" s="190" t="s">
        <v>71</v>
      </c>
      <c r="AY1231" s="190" t="s">
        <v>142</v>
      </c>
    </row>
    <row r="1232" spans="2:65" s="102" customFormat="1" ht="15.75" customHeight="1" x14ac:dyDescent="0.3">
      <c r="B1232" s="195"/>
      <c r="D1232" s="189" t="s">
        <v>156</v>
      </c>
      <c r="E1232" s="196"/>
      <c r="F1232" s="197" t="s">
        <v>167</v>
      </c>
      <c r="H1232" s="198">
        <v>1</v>
      </c>
      <c r="L1232" s="195"/>
      <c r="M1232" s="199"/>
      <c r="T1232" s="200"/>
      <c r="AT1232" s="196" t="s">
        <v>156</v>
      </c>
      <c r="AU1232" s="196" t="s">
        <v>77</v>
      </c>
      <c r="AV1232" s="196" t="s">
        <v>149</v>
      </c>
      <c r="AW1232" s="196" t="s">
        <v>121</v>
      </c>
      <c r="AX1232" s="196" t="s">
        <v>77</v>
      </c>
      <c r="AY1232" s="196" t="s">
        <v>142</v>
      </c>
    </row>
    <row r="1233" spans="2:65" s="102" customFormat="1" ht="15.75" customHeight="1" x14ac:dyDescent="0.3">
      <c r="B1233" s="103"/>
      <c r="C1233" s="159" t="s">
        <v>1785</v>
      </c>
      <c r="D1233" s="159" t="s">
        <v>145</v>
      </c>
      <c r="E1233" s="160" t="s">
        <v>1786</v>
      </c>
      <c r="F1233" s="161" t="s">
        <v>1787</v>
      </c>
      <c r="G1233" s="162" t="s">
        <v>1364</v>
      </c>
      <c r="H1233" s="163">
        <v>1</v>
      </c>
      <c r="I1233" s="171"/>
      <c r="J1233" s="164">
        <f>ROUND($I$1233*$H$1233,2)</f>
        <v>0</v>
      </c>
      <c r="K1233" s="161"/>
      <c r="L1233" s="103"/>
      <c r="M1233" s="165"/>
      <c r="N1233" s="179" t="s">
        <v>42</v>
      </c>
      <c r="O1233" s="180">
        <v>0</v>
      </c>
      <c r="P1233" s="180">
        <f>$O$1233*$H$1233</f>
        <v>0</v>
      </c>
      <c r="Q1233" s="180">
        <v>0</v>
      </c>
      <c r="R1233" s="180">
        <f>$Q$1233*$H$1233</f>
        <v>0</v>
      </c>
      <c r="S1233" s="180">
        <v>0</v>
      </c>
      <c r="T1233" s="181">
        <f>$S$1233*$H$1233</f>
        <v>0</v>
      </c>
      <c r="AR1233" s="99" t="s">
        <v>149</v>
      </c>
      <c r="AT1233" s="99" t="s">
        <v>145</v>
      </c>
      <c r="AU1233" s="99" t="s">
        <v>77</v>
      </c>
      <c r="AY1233" s="102" t="s">
        <v>142</v>
      </c>
      <c r="BE1233" s="169">
        <f>IF($N$1233="základní",$J$1233,0)</f>
        <v>0</v>
      </c>
      <c r="BF1233" s="169">
        <f>IF($N$1233="snížená",$J$1233,0)</f>
        <v>0</v>
      </c>
      <c r="BG1233" s="169">
        <f>IF($N$1233="zákl. přenesená",$J$1233,0)</f>
        <v>0</v>
      </c>
      <c r="BH1233" s="169">
        <f>IF($N$1233="sníž. přenesená",$J$1233,0)</f>
        <v>0</v>
      </c>
      <c r="BI1233" s="169">
        <f>IF($N$1233="nulová",$J$1233,0)</f>
        <v>0</v>
      </c>
      <c r="BJ1233" s="99" t="s">
        <v>77</v>
      </c>
      <c r="BK1233" s="169">
        <f>ROUND($I$1233*$H$1233,2)</f>
        <v>0</v>
      </c>
      <c r="BL1233" s="99" t="s">
        <v>149</v>
      </c>
      <c r="BM1233" s="99" t="s">
        <v>1788</v>
      </c>
    </row>
    <row r="1234" spans="2:65" s="102" customFormat="1" ht="27" customHeight="1" x14ac:dyDescent="0.3">
      <c r="B1234" s="182"/>
      <c r="D1234" s="183" t="s">
        <v>156</v>
      </c>
      <c r="E1234" s="184"/>
      <c r="F1234" s="184" t="s">
        <v>1262</v>
      </c>
      <c r="H1234" s="185"/>
      <c r="L1234" s="182"/>
      <c r="M1234" s="186"/>
      <c r="T1234" s="187"/>
      <c r="AT1234" s="185" t="s">
        <v>156</v>
      </c>
      <c r="AU1234" s="185" t="s">
        <v>77</v>
      </c>
      <c r="AV1234" s="185" t="s">
        <v>77</v>
      </c>
      <c r="AW1234" s="185" t="s">
        <v>121</v>
      </c>
      <c r="AX1234" s="185" t="s">
        <v>71</v>
      </c>
      <c r="AY1234" s="185" t="s">
        <v>142</v>
      </c>
    </row>
    <row r="1235" spans="2:65" s="102" customFormat="1" ht="27" customHeight="1" x14ac:dyDescent="0.3">
      <c r="B1235" s="182"/>
      <c r="D1235" s="189" t="s">
        <v>156</v>
      </c>
      <c r="E1235" s="185"/>
      <c r="F1235" s="184" t="s">
        <v>1755</v>
      </c>
      <c r="H1235" s="185"/>
      <c r="L1235" s="182"/>
      <c r="M1235" s="186"/>
      <c r="T1235" s="187"/>
      <c r="AT1235" s="185" t="s">
        <v>156</v>
      </c>
      <c r="AU1235" s="185" t="s">
        <v>77</v>
      </c>
      <c r="AV1235" s="185" t="s">
        <v>77</v>
      </c>
      <c r="AW1235" s="185" t="s">
        <v>121</v>
      </c>
      <c r="AX1235" s="185" t="s">
        <v>71</v>
      </c>
      <c r="AY1235" s="185" t="s">
        <v>142</v>
      </c>
    </row>
    <row r="1236" spans="2:65" s="102" customFormat="1" ht="15.75" customHeight="1" x14ac:dyDescent="0.3">
      <c r="B1236" s="182"/>
      <c r="D1236" s="189" t="s">
        <v>156</v>
      </c>
      <c r="E1236" s="185"/>
      <c r="F1236" s="184" t="s">
        <v>1756</v>
      </c>
      <c r="H1236" s="185"/>
      <c r="L1236" s="182"/>
      <c r="M1236" s="186"/>
      <c r="T1236" s="187"/>
      <c r="AT1236" s="185" t="s">
        <v>156</v>
      </c>
      <c r="AU1236" s="185" t="s">
        <v>77</v>
      </c>
      <c r="AV1236" s="185" t="s">
        <v>77</v>
      </c>
      <c r="AW1236" s="185" t="s">
        <v>121</v>
      </c>
      <c r="AX1236" s="185" t="s">
        <v>71</v>
      </c>
      <c r="AY1236" s="185" t="s">
        <v>142</v>
      </c>
    </row>
    <row r="1237" spans="2:65" s="102" customFormat="1" ht="15.75" customHeight="1" x14ac:dyDescent="0.3">
      <c r="B1237" s="188"/>
      <c r="D1237" s="189" t="s">
        <v>156</v>
      </c>
      <c r="E1237" s="190"/>
      <c r="F1237" s="191" t="s">
        <v>77</v>
      </c>
      <c r="H1237" s="192">
        <v>1</v>
      </c>
      <c r="L1237" s="188"/>
      <c r="M1237" s="193"/>
      <c r="T1237" s="194"/>
      <c r="AT1237" s="190" t="s">
        <v>156</v>
      </c>
      <c r="AU1237" s="190" t="s">
        <v>77</v>
      </c>
      <c r="AV1237" s="190" t="s">
        <v>79</v>
      </c>
      <c r="AW1237" s="190" t="s">
        <v>121</v>
      </c>
      <c r="AX1237" s="190" t="s">
        <v>71</v>
      </c>
      <c r="AY1237" s="190" t="s">
        <v>142</v>
      </c>
    </row>
    <row r="1238" spans="2:65" s="102" customFormat="1" ht="15.75" customHeight="1" x14ac:dyDescent="0.3">
      <c r="B1238" s="195"/>
      <c r="D1238" s="189" t="s">
        <v>156</v>
      </c>
      <c r="E1238" s="196"/>
      <c r="F1238" s="197" t="s">
        <v>167</v>
      </c>
      <c r="H1238" s="198">
        <v>1</v>
      </c>
      <c r="L1238" s="195"/>
      <c r="M1238" s="199"/>
      <c r="T1238" s="200"/>
      <c r="AT1238" s="196" t="s">
        <v>156</v>
      </c>
      <c r="AU1238" s="196" t="s">
        <v>77</v>
      </c>
      <c r="AV1238" s="196" t="s">
        <v>149</v>
      </c>
      <c r="AW1238" s="196" t="s">
        <v>121</v>
      </c>
      <c r="AX1238" s="196" t="s">
        <v>77</v>
      </c>
      <c r="AY1238" s="196" t="s">
        <v>142</v>
      </c>
    </row>
    <row r="1239" spans="2:65" s="102" customFormat="1" ht="15.75" customHeight="1" x14ac:dyDescent="0.3">
      <c r="B1239" s="103"/>
      <c r="C1239" s="159" t="s">
        <v>1789</v>
      </c>
      <c r="D1239" s="159" t="s">
        <v>145</v>
      </c>
      <c r="E1239" s="160" t="s">
        <v>1790</v>
      </c>
      <c r="F1239" s="161" t="s">
        <v>1791</v>
      </c>
      <c r="G1239" s="162" t="s">
        <v>1364</v>
      </c>
      <c r="H1239" s="163">
        <v>2</v>
      </c>
      <c r="I1239" s="171"/>
      <c r="J1239" s="164">
        <f>ROUND($I$1239*$H$1239,2)</f>
        <v>0</v>
      </c>
      <c r="K1239" s="161"/>
      <c r="L1239" s="103"/>
      <c r="M1239" s="165"/>
      <c r="N1239" s="179" t="s">
        <v>42</v>
      </c>
      <c r="O1239" s="180">
        <v>0</v>
      </c>
      <c r="P1239" s="180">
        <f>$O$1239*$H$1239</f>
        <v>0</v>
      </c>
      <c r="Q1239" s="180">
        <v>0</v>
      </c>
      <c r="R1239" s="180">
        <f>$Q$1239*$H$1239</f>
        <v>0</v>
      </c>
      <c r="S1239" s="180">
        <v>0</v>
      </c>
      <c r="T1239" s="181">
        <f>$S$1239*$H$1239</f>
        <v>0</v>
      </c>
      <c r="AR1239" s="99" t="s">
        <v>149</v>
      </c>
      <c r="AT1239" s="99" t="s">
        <v>145</v>
      </c>
      <c r="AU1239" s="99" t="s">
        <v>77</v>
      </c>
      <c r="AY1239" s="102" t="s">
        <v>142</v>
      </c>
      <c r="BE1239" s="169">
        <f>IF($N$1239="základní",$J$1239,0)</f>
        <v>0</v>
      </c>
      <c r="BF1239" s="169">
        <f>IF($N$1239="snížená",$J$1239,0)</f>
        <v>0</v>
      </c>
      <c r="BG1239" s="169">
        <f>IF($N$1239="zákl. přenesená",$J$1239,0)</f>
        <v>0</v>
      </c>
      <c r="BH1239" s="169">
        <f>IF($N$1239="sníž. přenesená",$J$1239,0)</f>
        <v>0</v>
      </c>
      <c r="BI1239" s="169">
        <f>IF($N$1239="nulová",$J$1239,0)</f>
        <v>0</v>
      </c>
      <c r="BJ1239" s="99" t="s">
        <v>77</v>
      </c>
      <c r="BK1239" s="169">
        <f>ROUND($I$1239*$H$1239,2)</f>
        <v>0</v>
      </c>
      <c r="BL1239" s="99" t="s">
        <v>149</v>
      </c>
      <c r="BM1239" s="99" t="s">
        <v>1792</v>
      </c>
    </row>
    <row r="1240" spans="2:65" s="102" customFormat="1" ht="27" customHeight="1" x14ac:dyDescent="0.3">
      <c r="B1240" s="182"/>
      <c r="D1240" s="183" t="s">
        <v>156</v>
      </c>
      <c r="E1240" s="184"/>
      <c r="F1240" s="184" t="s">
        <v>1262</v>
      </c>
      <c r="H1240" s="185"/>
      <c r="L1240" s="182"/>
      <c r="M1240" s="186"/>
      <c r="T1240" s="187"/>
      <c r="AT1240" s="185" t="s">
        <v>156</v>
      </c>
      <c r="AU1240" s="185" t="s">
        <v>77</v>
      </c>
      <c r="AV1240" s="185" t="s">
        <v>77</v>
      </c>
      <c r="AW1240" s="185" t="s">
        <v>121</v>
      </c>
      <c r="AX1240" s="185" t="s">
        <v>71</v>
      </c>
      <c r="AY1240" s="185" t="s">
        <v>142</v>
      </c>
    </row>
    <row r="1241" spans="2:65" s="102" customFormat="1" ht="27" customHeight="1" x14ac:dyDescent="0.3">
      <c r="B1241" s="182"/>
      <c r="D1241" s="189" t="s">
        <v>156</v>
      </c>
      <c r="E1241" s="185"/>
      <c r="F1241" s="184" t="s">
        <v>1755</v>
      </c>
      <c r="H1241" s="185"/>
      <c r="L1241" s="182"/>
      <c r="M1241" s="186"/>
      <c r="T1241" s="187"/>
      <c r="AT1241" s="185" t="s">
        <v>156</v>
      </c>
      <c r="AU1241" s="185" t="s">
        <v>77</v>
      </c>
      <c r="AV1241" s="185" t="s">
        <v>77</v>
      </c>
      <c r="AW1241" s="185" t="s">
        <v>121</v>
      </c>
      <c r="AX1241" s="185" t="s">
        <v>71</v>
      </c>
      <c r="AY1241" s="185" t="s">
        <v>142</v>
      </c>
    </row>
    <row r="1242" spans="2:65" s="102" customFormat="1" ht="15.75" customHeight="1" x14ac:dyDescent="0.3">
      <c r="B1242" s="182"/>
      <c r="D1242" s="189" t="s">
        <v>156</v>
      </c>
      <c r="E1242" s="185"/>
      <c r="F1242" s="184" t="s">
        <v>1756</v>
      </c>
      <c r="H1242" s="185"/>
      <c r="L1242" s="182"/>
      <c r="M1242" s="186"/>
      <c r="T1242" s="187"/>
      <c r="AT1242" s="185" t="s">
        <v>156</v>
      </c>
      <c r="AU1242" s="185" t="s">
        <v>77</v>
      </c>
      <c r="AV1242" s="185" t="s">
        <v>77</v>
      </c>
      <c r="AW1242" s="185" t="s">
        <v>121</v>
      </c>
      <c r="AX1242" s="185" t="s">
        <v>71</v>
      </c>
      <c r="AY1242" s="185" t="s">
        <v>142</v>
      </c>
    </row>
    <row r="1243" spans="2:65" s="102" customFormat="1" ht="15.75" customHeight="1" x14ac:dyDescent="0.3">
      <c r="B1243" s="188"/>
      <c r="D1243" s="189" t="s">
        <v>156</v>
      </c>
      <c r="E1243" s="190"/>
      <c r="F1243" s="191" t="s">
        <v>79</v>
      </c>
      <c r="H1243" s="192">
        <v>2</v>
      </c>
      <c r="L1243" s="188"/>
      <c r="M1243" s="193"/>
      <c r="T1243" s="194"/>
      <c r="AT1243" s="190" t="s">
        <v>156</v>
      </c>
      <c r="AU1243" s="190" t="s">
        <v>77</v>
      </c>
      <c r="AV1243" s="190" t="s">
        <v>79</v>
      </c>
      <c r="AW1243" s="190" t="s">
        <v>121</v>
      </c>
      <c r="AX1243" s="190" t="s">
        <v>71</v>
      </c>
      <c r="AY1243" s="190" t="s">
        <v>142</v>
      </c>
    </row>
    <row r="1244" spans="2:65" s="102" customFormat="1" ht="15.75" customHeight="1" x14ac:dyDescent="0.3">
      <c r="B1244" s="195"/>
      <c r="D1244" s="189" t="s">
        <v>156</v>
      </c>
      <c r="E1244" s="196"/>
      <c r="F1244" s="197" t="s">
        <v>167</v>
      </c>
      <c r="H1244" s="198">
        <v>2</v>
      </c>
      <c r="L1244" s="195"/>
      <c r="M1244" s="199"/>
      <c r="T1244" s="200"/>
      <c r="AT1244" s="196" t="s">
        <v>156</v>
      </c>
      <c r="AU1244" s="196" t="s">
        <v>77</v>
      </c>
      <c r="AV1244" s="196" t="s">
        <v>149</v>
      </c>
      <c r="AW1244" s="196" t="s">
        <v>121</v>
      </c>
      <c r="AX1244" s="196" t="s">
        <v>77</v>
      </c>
      <c r="AY1244" s="196" t="s">
        <v>142</v>
      </c>
    </row>
    <row r="1245" spans="2:65" s="102" customFormat="1" ht="27" customHeight="1" x14ac:dyDescent="0.3">
      <c r="B1245" s="103"/>
      <c r="C1245" s="159" t="s">
        <v>1793</v>
      </c>
      <c r="D1245" s="159" t="s">
        <v>145</v>
      </c>
      <c r="E1245" s="160" t="s">
        <v>1794</v>
      </c>
      <c r="F1245" s="161" t="s">
        <v>1795</v>
      </c>
      <c r="G1245" s="162" t="s">
        <v>1364</v>
      </c>
      <c r="H1245" s="163">
        <v>4</v>
      </c>
      <c r="I1245" s="171"/>
      <c r="J1245" s="164">
        <f>ROUND($I$1245*$H$1245,2)</f>
        <v>0</v>
      </c>
      <c r="K1245" s="161"/>
      <c r="L1245" s="103"/>
      <c r="M1245" s="165"/>
      <c r="N1245" s="179" t="s">
        <v>42</v>
      </c>
      <c r="O1245" s="180">
        <v>0</v>
      </c>
      <c r="P1245" s="180">
        <f>$O$1245*$H$1245</f>
        <v>0</v>
      </c>
      <c r="Q1245" s="180">
        <v>0</v>
      </c>
      <c r="R1245" s="180">
        <f>$Q$1245*$H$1245</f>
        <v>0</v>
      </c>
      <c r="S1245" s="180">
        <v>0</v>
      </c>
      <c r="T1245" s="181">
        <f>$S$1245*$H$1245</f>
        <v>0</v>
      </c>
      <c r="AR1245" s="99" t="s">
        <v>149</v>
      </c>
      <c r="AT1245" s="99" t="s">
        <v>145</v>
      </c>
      <c r="AU1245" s="99" t="s">
        <v>77</v>
      </c>
      <c r="AY1245" s="102" t="s">
        <v>142</v>
      </c>
      <c r="BE1245" s="169">
        <f>IF($N$1245="základní",$J$1245,0)</f>
        <v>0</v>
      </c>
      <c r="BF1245" s="169">
        <f>IF($N$1245="snížená",$J$1245,0)</f>
        <v>0</v>
      </c>
      <c r="BG1245" s="169">
        <f>IF($N$1245="zákl. přenesená",$J$1245,0)</f>
        <v>0</v>
      </c>
      <c r="BH1245" s="169">
        <f>IF($N$1245="sníž. přenesená",$J$1245,0)</f>
        <v>0</v>
      </c>
      <c r="BI1245" s="169">
        <f>IF($N$1245="nulová",$J$1245,0)</f>
        <v>0</v>
      </c>
      <c r="BJ1245" s="99" t="s">
        <v>77</v>
      </c>
      <c r="BK1245" s="169">
        <f>ROUND($I$1245*$H$1245,2)</f>
        <v>0</v>
      </c>
      <c r="BL1245" s="99" t="s">
        <v>149</v>
      </c>
      <c r="BM1245" s="99" t="s">
        <v>1796</v>
      </c>
    </row>
    <row r="1246" spans="2:65" s="102" customFormat="1" ht="27" customHeight="1" x14ac:dyDescent="0.3">
      <c r="B1246" s="182"/>
      <c r="D1246" s="183" t="s">
        <v>156</v>
      </c>
      <c r="E1246" s="184"/>
      <c r="F1246" s="184" t="s">
        <v>1262</v>
      </c>
      <c r="H1246" s="185"/>
      <c r="L1246" s="182"/>
      <c r="M1246" s="186"/>
      <c r="T1246" s="187"/>
      <c r="AT1246" s="185" t="s">
        <v>156</v>
      </c>
      <c r="AU1246" s="185" t="s">
        <v>77</v>
      </c>
      <c r="AV1246" s="185" t="s">
        <v>77</v>
      </c>
      <c r="AW1246" s="185" t="s">
        <v>121</v>
      </c>
      <c r="AX1246" s="185" t="s">
        <v>71</v>
      </c>
      <c r="AY1246" s="185" t="s">
        <v>142</v>
      </c>
    </row>
    <row r="1247" spans="2:65" s="102" customFormat="1" ht="27" customHeight="1" x14ac:dyDescent="0.3">
      <c r="B1247" s="182"/>
      <c r="D1247" s="189" t="s">
        <v>156</v>
      </c>
      <c r="E1247" s="185"/>
      <c r="F1247" s="184" t="s">
        <v>1755</v>
      </c>
      <c r="H1247" s="185"/>
      <c r="L1247" s="182"/>
      <c r="M1247" s="186"/>
      <c r="T1247" s="187"/>
      <c r="AT1247" s="185" t="s">
        <v>156</v>
      </c>
      <c r="AU1247" s="185" t="s">
        <v>77</v>
      </c>
      <c r="AV1247" s="185" t="s">
        <v>77</v>
      </c>
      <c r="AW1247" s="185" t="s">
        <v>121</v>
      </c>
      <c r="AX1247" s="185" t="s">
        <v>71</v>
      </c>
      <c r="AY1247" s="185" t="s">
        <v>142</v>
      </c>
    </row>
    <row r="1248" spans="2:65" s="102" customFormat="1" ht="15.75" customHeight="1" x14ac:dyDescent="0.3">
      <c r="B1248" s="182"/>
      <c r="D1248" s="189" t="s">
        <v>156</v>
      </c>
      <c r="E1248" s="185"/>
      <c r="F1248" s="184" t="s">
        <v>1756</v>
      </c>
      <c r="H1248" s="185"/>
      <c r="L1248" s="182"/>
      <c r="M1248" s="186"/>
      <c r="T1248" s="187"/>
      <c r="AT1248" s="185" t="s">
        <v>156</v>
      </c>
      <c r="AU1248" s="185" t="s">
        <v>77</v>
      </c>
      <c r="AV1248" s="185" t="s">
        <v>77</v>
      </c>
      <c r="AW1248" s="185" t="s">
        <v>121</v>
      </c>
      <c r="AX1248" s="185" t="s">
        <v>71</v>
      </c>
      <c r="AY1248" s="185" t="s">
        <v>142</v>
      </c>
    </row>
    <row r="1249" spans="2:65" s="102" customFormat="1" ht="15.75" customHeight="1" x14ac:dyDescent="0.3">
      <c r="B1249" s="188"/>
      <c r="D1249" s="189" t="s">
        <v>156</v>
      </c>
      <c r="E1249" s="190"/>
      <c r="F1249" s="191" t="s">
        <v>149</v>
      </c>
      <c r="H1249" s="192">
        <v>4</v>
      </c>
      <c r="L1249" s="188"/>
      <c r="M1249" s="193"/>
      <c r="T1249" s="194"/>
      <c r="AT1249" s="190" t="s">
        <v>156</v>
      </c>
      <c r="AU1249" s="190" t="s">
        <v>77</v>
      </c>
      <c r="AV1249" s="190" t="s">
        <v>79</v>
      </c>
      <c r="AW1249" s="190" t="s">
        <v>121</v>
      </c>
      <c r="AX1249" s="190" t="s">
        <v>71</v>
      </c>
      <c r="AY1249" s="190" t="s">
        <v>142</v>
      </c>
    </row>
    <row r="1250" spans="2:65" s="102" customFormat="1" ht="15.75" customHeight="1" x14ac:dyDescent="0.3">
      <c r="B1250" s="195"/>
      <c r="D1250" s="189" t="s">
        <v>156</v>
      </c>
      <c r="E1250" s="196"/>
      <c r="F1250" s="197" t="s">
        <v>167</v>
      </c>
      <c r="H1250" s="198">
        <v>4</v>
      </c>
      <c r="L1250" s="195"/>
      <c r="M1250" s="199"/>
      <c r="T1250" s="200"/>
      <c r="AT1250" s="196" t="s">
        <v>156</v>
      </c>
      <c r="AU1250" s="196" t="s">
        <v>77</v>
      </c>
      <c r="AV1250" s="196" t="s">
        <v>149</v>
      </c>
      <c r="AW1250" s="196" t="s">
        <v>121</v>
      </c>
      <c r="AX1250" s="196" t="s">
        <v>77</v>
      </c>
      <c r="AY1250" s="196" t="s">
        <v>142</v>
      </c>
    </row>
    <row r="1251" spans="2:65" s="102" customFormat="1" ht="15.75" customHeight="1" x14ac:dyDescent="0.3">
      <c r="B1251" s="103"/>
      <c r="C1251" s="159" t="s">
        <v>1797</v>
      </c>
      <c r="D1251" s="159" t="s">
        <v>145</v>
      </c>
      <c r="E1251" s="160" t="s">
        <v>1798</v>
      </c>
      <c r="F1251" s="161" t="s">
        <v>1799</v>
      </c>
      <c r="G1251" s="162" t="s">
        <v>1364</v>
      </c>
      <c r="H1251" s="163">
        <v>4</v>
      </c>
      <c r="I1251" s="171"/>
      <c r="J1251" s="164">
        <f>ROUND($I$1251*$H$1251,2)</f>
        <v>0</v>
      </c>
      <c r="K1251" s="161"/>
      <c r="L1251" s="103"/>
      <c r="M1251" s="165"/>
      <c r="N1251" s="179" t="s">
        <v>42</v>
      </c>
      <c r="O1251" s="180">
        <v>0</v>
      </c>
      <c r="P1251" s="180">
        <f>$O$1251*$H$1251</f>
        <v>0</v>
      </c>
      <c r="Q1251" s="180">
        <v>0</v>
      </c>
      <c r="R1251" s="180">
        <f>$Q$1251*$H$1251</f>
        <v>0</v>
      </c>
      <c r="S1251" s="180">
        <v>0</v>
      </c>
      <c r="T1251" s="181">
        <f>$S$1251*$H$1251</f>
        <v>0</v>
      </c>
      <c r="AR1251" s="99" t="s">
        <v>149</v>
      </c>
      <c r="AT1251" s="99" t="s">
        <v>145</v>
      </c>
      <c r="AU1251" s="99" t="s">
        <v>77</v>
      </c>
      <c r="AY1251" s="102" t="s">
        <v>142</v>
      </c>
      <c r="BE1251" s="169">
        <f>IF($N$1251="základní",$J$1251,0)</f>
        <v>0</v>
      </c>
      <c r="BF1251" s="169">
        <f>IF($N$1251="snížená",$J$1251,0)</f>
        <v>0</v>
      </c>
      <c r="BG1251" s="169">
        <f>IF($N$1251="zákl. přenesená",$J$1251,0)</f>
        <v>0</v>
      </c>
      <c r="BH1251" s="169">
        <f>IF($N$1251="sníž. přenesená",$J$1251,0)</f>
        <v>0</v>
      </c>
      <c r="BI1251" s="169">
        <f>IF($N$1251="nulová",$J$1251,0)</f>
        <v>0</v>
      </c>
      <c r="BJ1251" s="99" t="s">
        <v>77</v>
      </c>
      <c r="BK1251" s="169">
        <f>ROUND($I$1251*$H$1251,2)</f>
        <v>0</v>
      </c>
      <c r="BL1251" s="99" t="s">
        <v>149</v>
      </c>
      <c r="BM1251" s="99" t="s">
        <v>1800</v>
      </c>
    </row>
    <row r="1252" spans="2:65" s="102" customFormat="1" ht="27" customHeight="1" x14ac:dyDescent="0.3">
      <c r="B1252" s="182"/>
      <c r="D1252" s="183" t="s">
        <v>156</v>
      </c>
      <c r="E1252" s="184"/>
      <c r="F1252" s="184" t="s">
        <v>1262</v>
      </c>
      <c r="H1252" s="185"/>
      <c r="L1252" s="182"/>
      <c r="M1252" s="186"/>
      <c r="T1252" s="187"/>
      <c r="AT1252" s="185" t="s">
        <v>156</v>
      </c>
      <c r="AU1252" s="185" t="s">
        <v>77</v>
      </c>
      <c r="AV1252" s="185" t="s">
        <v>77</v>
      </c>
      <c r="AW1252" s="185" t="s">
        <v>121</v>
      </c>
      <c r="AX1252" s="185" t="s">
        <v>71</v>
      </c>
      <c r="AY1252" s="185" t="s">
        <v>142</v>
      </c>
    </row>
    <row r="1253" spans="2:65" s="102" customFormat="1" ht="27" customHeight="1" x14ac:dyDescent="0.3">
      <c r="B1253" s="182"/>
      <c r="D1253" s="189" t="s">
        <v>156</v>
      </c>
      <c r="E1253" s="185"/>
      <c r="F1253" s="184" t="s">
        <v>1755</v>
      </c>
      <c r="H1253" s="185"/>
      <c r="L1253" s="182"/>
      <c r="M1253" s="186"/>
      <c r="T1253" s="187"/>
      <c r="AT1253" s="185" t="s">
        <v>156</v>
      </c>
      <c r="AU1253" s="185" t="s">
        <v>77</v>
      </c>
      <c r="AV1253" s="185" t="s">
        <v>77</v>
      </c>
      <c r="AW1253" s="185" t="s">
        <v>121</v>
      </c>
      <c r="AX1253" s="185" t="s">
        <v>71</v>
      </c>
      <c r="AY1253" s="185" t="s">
        <v>142</v>
      </c>
    </row>
    <row r="1254" spans="2:65" s="102" customFormat="1" ht="15.75" customHeight="1" x14ac:dyDescent="0.3">
      <c r="B1254" s="182"/>
      <c r="D1254" s="189" t="s">
        <v>156</v>
      </c>
      <c r="E1254" s="185"/>
      <c r="F1254" s="184" t="s">
        <v>1756</v>
      </c>
      <c r="H1254" s="185"/>
      <c r="L1254" s="182"/>
      <c r="M1254" s="186"/>
      <c r="T1254" s="187"/>
      <c r="AT1254" s="185" t="s">
        <v>156</v>
      </c>
      <c r="AU1254" s="185" t="s">
        <v>77</v>
      </c>
      <c r="AV1254" s="185" t="s">
        <v>77</v>
      </c>
      <c r="AW1254" s="185" t="s">
        <v>121</v>
      </c>
      <c r="AX1254" s="185" t="s">
        <v>71</v>
      </c>
      <c r="AY1254" s="185" t="s">
        <v>142</v>
      </c>
    </row>
    <row r="1255" spans="2:65" s="102" customFormat="1" ht="15.75" customHeight="1" x14ac:dyDescent="0.3">
      <c r="B1255" s="188"/>
      <c r="D1255" s="189" t="s">
        <v>156</v>
      </c>
      <c r="E1255" s="190"/>
      <c r="F1255" s="191" t="s">
        <v>149</v>
      </c>
      <c r="H1255" s="192">
        <v>4</v>
      </c>
      <c r="L1255" s="188"/>
      <c r="M1255" s="193"/>
      <c r="T1255" s="194"/>
      <c r="AT1255" s="190" t="s">
        <v>156</v>
      </c>
      <c r="AU1255" s="190" t="s">
        <v>77</v>
      </c>
      <c r="AV1255" s="190" t="s">
        <v>79</v>
      </c>
      <c r="AW1255" s="190" t="s">
        <v>121</v>
      </c>
      <c r="AX1255" s="190" t="s">
        <v>71</v>
      </c>
      <c r="AY1255" s="190" t="s">
        <v>142</v>
      </c>
    </row>
    <row r="1256" spans="2:65" s="102" customFormat="1" ht="15.75" customHeight="1" x14ac:dyDescent="0.3">
      <c r="B1256" s="195"/>
      <c r="D1256" s="189" t="s">
        <v>156</v>
      </c>
      <c r="E1256" s="196"/>
      <c r="F1256" s="197" t="s">
        <v>167</v>
      </c>
      <c r="H1256" s="198">
        <v>4</v>
      </c>
      <c r="L1256" s="195"/>
      <c r="M1256" s="199"/>
      <c r="T1256" s="200"/>
      <c r="AT1256" s="196" t="s">
        <v>156</v>
      </c>
      <c r="AU1256" s="196" t="s">
        <v>77</v>
      </c>
      <c r="AV1256" s="196" t="s">
        <v>149</v>
      </c>
      <c r="AW1256" s="196" t="s">
        <v>121</v>
      </c>
      <c r="AX1256" s="196" t="s">
        <v>77</v>
      </c>
      <c r="AY1256" s="196" t="s">
        <v>142</v>
      </c>
    </row>
    <row r="1257" spans="2:65" s="102" customFormat="1" ht="15.75" customHeight="1" x14ac:dyDescent="0.3">
      <c r="B1257" s="103"/>
      <c r="C1257" s="159" t="s">
        <v>1801</v>
      </c>
      <c r="D1257" s="159" t="s">
        <v>145</v>
      </c>
      <c r="E1257" s="160" t="s">
        <v>1802</v>
      </c>
      <c r="F1257" s="161" t="s">
        <v>1803</v>
      </c>
      <c r="G1257" s="162" t="s">
        <v>1364</v>
      </c>
      <c r="H1257" s="163">
        <v>1</v>
      </c>
      <c r="I1257" s="171"/>
      <c r="J1257" s="164">
        <f>ROUND($I$1257*$H$1257,2)</f>
        <v>0</v>
      </c>
      <c r="K1257" s="161"/>
      <c r="L1257" s="103"/>
      <c r="M1257" s="165"/>
      <c r="N1257" s="179" t="s">
        <v>42</v>
      </c>
      <c r="O1257" s="180">
        <v>0</v>
      </c>
      <c r="P1257" s="180">
        <f>$O$1257*$H$1257</f>
        <v>0</v>
      </c>
      <c r="Q1257" s="180">
        <v>0</v>
      </c>
      <c r="R1257" s="180">
        <f>$Q$1257*$H$1257</f>
        <v>0</v>
      </c>
      <c r="S1257" s="180">
        <v>0</v>
      </c>
      <c r="T1257" s="181">
        <f>$S$1257*$H$1257</f>
        <v>0</v>
      </c>
      <c r="AR1257" s="99" t="s">
        <v>149</v>
      </c>
      <c r="AT1257" s="99" t="s">
        <v>145</v>
      </c>
      <c r="AU1257" s="99" t="s">
        <v>77</v>
      </c>
      <c r="AY1257" s="102" t="s">
        <v>142</v>
      </c>
      <c r="BE1257" s="169">
        <f>IF($N$1257="základní",$J$1257,0)</f>
        <v>0</v>
      </c>
      <c r="BF1257" s="169">
        <f>IF($N$1257="snížená",$J$1257,0)</f>
        <v>0</v>
      </c>
      <c r="BG1257" s="169">
        <f>IF($N$1257="zákl. přenesená",$J$1257,0)</f>
        <v>0</v>
      </c>
      <c r="BH1257" s="169">
        <f>IF($N$1257="sníž. přenesená",$J$1257,0)</f>
        <v>0</v>
      </c>
      <c r="BI1257" s="169">
        <f>IF($N$1257="nulová",$J$1257,0)</f>
        <v>0</v>
      </c>
      <c r="BJ1257" s="99" t="s">
        <v>77</v>
      </c>
      <c r="BK1257" s="169">
        <f>ROUND($I$1257*$H$1257,2)</f>
        <v>0</v>
      </c>
      <c r="BL1257" s="99" t="s">
        <v>149</v>
      </c>
      <c r="BM1257" s="99" t="s">
        <v>1804</v>
      </c>
    </row>
    <row r="1258" spans="2:65" s="102" customFormat="1" ht="27" customHeight="1" x14ac:dyDescent="0.3">
      <c r="B1258" s="182"/>
      <c r="D1258" s="183" t="s">
        <v>156</v>
      </c>
      <c r="E1258" s="184"/>
      <c r="F1258" s="184" t="s">
        <v>1262</v>
      </c>
      <c r="H1258" s="185"/>
      <c r="L1258" s="182"/>
      <c r="M1258" s="186"/>
      <c r="T1258" s="187"/>
      <c r="AT1258" s="185" t="s">
        <v>156</v>
      </c>
      <c r="AU1258" s="185" t="s">
        <v>77</v>
      </c>
      <c r="AV1258" s="185" t="s">
        <v>77</v>
      </c>
      <c r="AW1258" s="185" t="s">
        <v>121</v>
      </c>
      <c r="AX1258" s="185" t="s">
        <v>71</v>
      </c>
      <c r="AY1258" s="185" t="s">
        <v>142</v>
      </c>
    </row>
    <row r="1259" spans="2:65" s="102" customFormat="1" ht="27" customHeight="1" x14ac:dyDescent="0.3">
      <c r="B1259" s="182"/>
      <c r="D1259" s="189" t="s">
        <v>156</v>
      </c>
      <c r="E1259" s="185"/>
      <c r="F1259" s="184" t="s">
        <v>1755</v>
      </c>
      <c r="H1259" s="185"/>
      <c r="L1259" s="182"/>
      <c r="M1259" s="186"/>
      <c r="T1259" s="187"/>
      <c r="AT1259" s="185" t="s">
        <v>156</v>
      </c>
      <c r="AU1259" s="185" t="s">
        <v>77</v>
      </c>
      <c r="AV1259" s="185" t="s">
        <v>77</v>
      </c>
      <c r="AW1259" s="185" t="s">
        <v>121</v>
      </c>
      <c r="AX1259" s="185" t="s">
        <v>71</v>
      </c>
      <c r="AY1259" s="185" t="s">
        <v>142</v>
      </c>
    </row>
    <row r="1260" spans="2:65" s="102" customFormat="1" ht="15.75" customHeight="1" x14ac:dyDescent="0.3">
      <c r="B1260" s="182"/>
      <c r="D1260" s="189" t="s">
        <v>156</v>
      </c>
      <c r="E1260" s="185"/>
      <c r="F1260" s="184" t="s">
        <v>1756</v>
      </c>
      <c r="H1260" s="185"/>
      <c r="L1260" s="182"/>
      <c r="M1260" s="186"/>
      <c r="T1260" s="187"/>
      <c r="AT1260" s="185" t="s">
        <v>156</v>
      </c>
      <c r="AU1260" s="185" t="s">
        <v>77</v>
      </c>
      <c r="AV1260" s="185" t="s">
        <v>77</v>
      </c>
      <c r="AW1260" s="185" t="s">
        <v>121</v>
      </c>
      <c r="AX1260" s="185" t="s">
        <v>71</v>
      </c>
      <c r="AY1260" s="185" t="s">
        <v>142</v>
      </c>
    </row>
    <row r="1261" spans="2:65" s="102" customFormat="1" ht="15.75" customHeight="1" x14ac:dyDescent="0.3">
      <c r="B1261" s="188"/>
      <c r="D1261" s="189" t="s">
        <v>156</v>
      </c>
      <c r="E1261" s="190"/>
      <c r="F1261" s="191" t="s">
        <v>77</v>
      </c>
      <c r="H1261" s="192">
        <v>1</v>
      </c>
      <c r="L1261" s="188"/>
      <c r="M1261" s="193"/>
      <c r="T1261" s="194"/>
      <c r="AT1261" s="190" t="s">
        <v>156</v>
      </c>
      <c r="AU1261" s="190" t="s">
        <v>77</v>
      </c>
      <c r="AV1261" s="190" t="s">
        <v>79</v>
      </c>
      <c r="AW1261" s="190" t="s">
        <v>121</v>
      </c>
      <c r="AX1261" s="190" t="s">
        <v>71</v>
      </c>
      <c r="AY1261" s="190" t="s">
        <v>142</v>
      </c>
    </row>
    <row r="1262" spans="2:65" s="102" customFormat="1" ht="15.75" customHeight="1" x14ac:dyDescent="0.3">
      <c r="B1262" s="195"/>
      <c r="D1262" s="189" t="s">
        <v>156</v>
      </c>
      <c r="E1262" s="196"/>
      <c r="F1262" s="197" t="s">
        <v>167</v>
      </c>
      <c r="H1262" s="198">
        <v>1</v>
      </c>
      <c r="L1262" s="195"/>
      <c r="M1262" s="199"/>
      <c r="T1262" s="200"/>
      <c r="AT1262" s="196" t="s">
        <v>156</v>
      </c>
      <c r="AU1262" s="196" t="s">
        <v>77</v>
      </c>
      <c r="AV1262" s="196" t="s">
        <v>149</v>
      </c>
      <c r="AW1262" s="196" t="s">
        <v>121</v>
      </c>
      <c r="AX1262" s="196" t="s">
        <v>77</v>
      </c>
      <c r="AY1262" s="196" t="s">
        <v>142</v>
      </c>
    </row>
    <row r="1263" spans="2:65" s="102" customFormat="1" ht="27" customHeight="1" x14ac:dyDescent="0.3">
      <c r="B1263" s="103"/>
      <c r="C1263" s="159" t="s">
        <v>1805</v>
      </c>
      <c r="D1263" s="159" t="s">
        <v>145</v>
      </c>
      <c r="E1263" s="160" t="s">
        <v>1806</v>
      </c>
      <c r="F1263" s="161" t="s">
        <v>1807</v>
      </c>
      <c r="G1263" s="162" t="s">
        <v>293</v>
      </c>
      <c r="H1263" s="163">
        <v>12.88</v>
      </c>
      <c r="I1263" s="171"/>
      <c r="J1263" s="164">
        <f>ROUND($I$1263*$H$1263,2)</f>
        <v>0</v>
      </c>
      <c r="K1263" s="161"/>
      <c r="L1263" s="103"/>
      <c r="M1263" s="165"/>
      <c r="N1263" s="179" t="s">
        <v>42</v>
      </c>
      <c r="O1263" s="180">
        <v>0</v>
      </c>
      <c r="P1263" s="180">
        <f>$O$1263*$H$1263</f>
        <v>0</v>
      </c>
      <c r="Q1263" s="180">
        <v>0</v>
      </c>
      <c r="R1263" s="180">
        <f>$Q$1263*$H$1263</f>
        <v>0</v>
      </c>
      <c r="S1263" s="180">
        <v>0</v>
      </c>
      <c r="T1263" s="181">
        <f>$S$1263*$H$1263</f>
        <v>0</v>
      </c>
      <c r="AR1263" s="99" t="s">
        <v>149</v>
      </c>
      <c r="AT1263" s="99" t="s">
        <v>145</v>
      </c>
      <c r="AU1263" s="99" t="s">
        <v>77</v>
      </c>
      <c r="AY1263" s="102" t="s">
        <v>142</v>
      </c>
      <c r="BE1263" s="169">
        <f>IF($N$1263="základní",$J$1263,0)</f>
        <v>0</v>
      </c>
      <c r="BF1263" s="169">
        <f>IF($N$1263="snížená",$J$1263,0)</f>
        <v>0</v>
      </c>
      <c r="BG1263" s="169">
        <f>IF($N$1263="zákl. přenesená",$J$1263,0)</f>
        <v>0</v>
      </c>
      <c r="BH1263" s="169">
        <f>IF($N$1263="sníž. přenesená",$J$1263,0)</f>
        <v>0</v>
      </c>
      <c r="BI1263" s="169">
        <f>IF($N$1263="nulová",$J$1263,0)</f>
        <v>0</v>
      </c>
      <c r="BJ1263" s="99" t="s">
        <v>77</v>
      </c>
      <c r="BK1263" s="169">
        <f>ROUND($I$1263*$H$1263,2)</f>
        <v>0</v>
      </c>
      <c r="BL1263" s="99" t="s">
        <v>149</v>
      </c>
      <c r="BM1263" s="99" t="s">
        <v>1808</v>
      </c>
    </row>
    <row r="1264" spans="2:65" s="102" customFormat="1" ht="27" customHeight="1" x14ac:dyDescent="0.3">
      <c r="B1264" s="182"/>
      <c r="D1264" s="183" t="s">
        <v>156</v>
      </c>
      <c r="E1264" s="184"/>
      <c r="F1264" s="184" t="s">
        <v>1262</v>
      </c>
      <c r="H1264" s="185"/>
      <c r="L1264" s="182"/>
      <c r="M1264" s="186"/>
      <c r="T1264" s="187"/>
      <c r="AT1264" s="185" t="s">
        <v>156</v>
      </c>
      <c r="AU1264" s="185" t="s">
        <v>77</v>
      </c>
      <c r="AV1264" s="185" t="s">
        <v>77</v>
      </c>
      <c r="AW1264" s="185" t="s">
        <v>121</v>
      </c>
      <c r="AX1264" s="185" t="s">
        <v>71</v>
      </c>
      <c r="AY1264" s="185" t="s">
        <v>142</v>
      </c>
    </row>
    <row r="1265" spans="2:65" s="102" customFormat="1" ht="27" customHeight="1" x14ac:dyDescent="0.3">
      <c r="B1265" s="182"/>
      <c r="D1265" s="189" t="s">
        <v>156</v>
      </c>
      <c r="E1265" s="185"/>
      <c r="F1265" s="184" t="s">
        <v>1755</v>
      </c>
      <c r="H1265" s="185"/>
      <c r="L1265" s="182"/>
      <c r="M1265" s="186"/>
      <c r="T1265" s="187"/>
      <c r="AT1265" s="185" t="s">
        <v>156</v>
      </c>
      <c r="AU1265" s="185" t="s">
        <v>77</v>
      </c>
      <c r="AV1265" s="185" t="s">
        <v>77</v>
      </c>
      <c r="AW1265" s="185" t="s">
        <v>121</v>
      </c>
      <c r="AX1265" s="185" t="s">
        <v>71</v>
      </c>
      <c r="AY1265" s="185" t="s">
        <v>142</v>
      </c>
    </row>
    <row r="1266" spans="2:65" s="102" customFormat="1" ht="15.75" customHeight="1" x14ac:dyDescent="0.3">
      <c r="B1266" s="182"/>
      <c r="D1266" s="189" t="s">
        <v>156</v>
      </c>
      <c r="E1266" s="185"/>
      <c r="F1266" s="184" t="s">
        <v>1756</v>
      </c>
      <c r="H1266" s="185"/>
      <c r="L1266" s="182"/>
      <c r="M1266" s="186"/>
      <c r="T1266" s="187"/>
      <c r="AT1266" s="185" t="s">
        <v>156</v>
      </c>
      <c r="AU1266" s="185" t="s">
        <v>77</v>
      </c>
      <c r="AV1266" s="185" t="s">
        <v>77</v>
      </c>
      <c r="AW1266" s="185" t="s">
        <v>121</v>
      </c>
      <c r="AX1266" s="185" t="s">
        <v>71</v>
      </c>
      <c r="AY1266" s="185" t="s">
        <v>142</v>
      </c>
    </row>
    <row r="1267" spans="2:65" s="102" customFormat="1" ht="15.75" customHeight="1" x14ac:dyDescent="0.3">
      <c r="B1267" s="188"/>
      <c r="D1267" s="189" t="s">
        <v>156</v>
      </c>
      <c r="E1267" s="190"/>
      <c r="F1267" s="191" t="s">
        <v>1809</v>
      </c>
      <c r="H1267" s="192">
        <v>12.88</v>
      </c>
      <c r="L1267" s="188"/>
      <c r="M1267" s="193"/>
      <c r="T1267" s="194"/>
      <c r="AT1267" s="190" t="s">
        <v>156</v>
      </c>
      <c r="AU1267" s="190" t="s">
        <v>77</v>
      </c>
      <c r="AV1267" s="190" t="s">
        <v>79</v>
      </c>
      <c r="AW1267" s="190" t="s">
        <v>121</v>
      </c>
      <c r="AX1267" s="190" t="s">
        <v>71</v>
      </c>
      <c r="AY1267" s="190" t="s">
        <v>142</v>
      </c>
    </row>
    <row r="1268" spans="2:65" s="102" customFormat="1" ht="15.75" customHeight="1" x14ac:dyDescent="0.3">
      <c r="B1268" s="195"/>
      <c r="D1268" s="189" t="s">
        <v>156</v>
      </c>
      <c r="E1268" s="196"/>
      <c r="F1268" s="197" t="s">
        <v>167</v>
      </c>
      <c r="H1268" s="198">
        <v>12.88</v>
      </c>
      <c r="L1268" s="195"/>
      <c r="M1268" s="199"/>
      <c r="T1268" s="200"/>
      <c r="AT1268" s="196" t="s">
        <v>156</v>
      </c>
      <c r="AU1268" s="196" t="s">
        <v>77</v>
      </c>
      <c r="AV1268" s="196" t="s">
        <v>149</v>
      </c>
      <c r="AW1268" s="196" t="s">
        <v>121</v>
      </c>
      <c r="AX1268" s="196" t="s">
        <v>77</v>
      </c>
      <c r="AY1268" s="196" t="s">
        <v>142</v>
      </c>
    </row>
    <row r="1269" spans="2:65" s="102" customFormat="1" ht="15.75" customHeight="1" x14ac:dyDescent="0.3">
      <c r="B1269" s="103"/>
      <c r="C1269" s="159" t="s">
        <v>1810</v>
      </c>
      <c r="D1269" s="159" t="s">
        <v>145</v>
      </c>
      <c r="E1269" s="160" t="s">
        <v>1811</v>
      </c>
      <c r="F1269" s="161" t="s">
        <v>1812</v>
      </c>
      <c r="G1269" s="162" t="s">
        <v>1364</v>
      </c>
      <c r="H1269" s="163">
        <v>2</v>
      </c>
      <c r="I1269" s="171"/>
      <c r="J1269" s="164">
        <f>ROUND($I$1269*$H$1269,2)</f>
        <v>0</v>
      </c>
      <c r="K1269" s="161"/>
      <c r="L1269" s="103"/>
      <c r="M1269" s="165"/>
      <c r="N1269" s="179" t="s">
        <v>42</v>
      </c>
      <c r="O1269" s="180">
        <v>0</v>
      </c>
      <c r="P1269" s="180">
        <f>$O$1269*$H$1269</f>
        <v>0</v>
      </c>
      <c r="Q1269" s="180">
        <v>0</v>
      </c>
      <c r="R1269" s="180">
        <f>$Q$1269*$H$1269</f>
        <v>0</v>
      </c>
      <c r="S1269" s="180">
        <v>0</v>
      </c>
      <c r="T1269" s="181">
        <f>$S$1269*$H$1269</f>
        <v>0</v>
      </c>
      <c r="AR1269" s="99" t="s">
        <v>149</v>
      </c>
      <c r="AT1269" s="99" t="s">
        <v>145</v>
      </c>
      <c r="AU1269" s="99" t="s">
        <v>77</v>
      </c>
      <c r="AY1269" s="102" t="s">
        <v>142</v>
      </c>
      <c r="BE1269" s="169">
        <f>IF($N$1269="základní",$J$1269,0)</f>
        <v>0</v>
      </c>
      <c r="BF1269" s="169">
        <f>IF($N$1269="snížená",$J$1269,0)</f>
        <v>0</v>
      </c>
      <c r="BG1269" s="169">
        <f>IF($N$1269="zákl. přenesená",$J$1269,0)</f>
        <v>0</v>
      </c>
      <c r="BH1269" s="169">
        <f>IF($N$1269="sníž. přenesená",$J$1269,0)</f>
        <v>0</v>
      </c>
      <c r="BI1269" s="169">
        <f>IF($N$1269="nulová",$J$1269,0)</f>
        <v>0</v>
      </c>
      <c r="BJ1269" s="99" t="s">
        <v>77</v>
      </c>
      <c r="BK1269" s="169">
        <f>ROUND($I$1269*$H$1269,2)</f>
        <v>0</v>
      </c>
      <c r="BL1269" s="99" t="s">
        <v>149</v>
      </c>
      <c r="BM1269" s="99" t="s">
        <v>1813</v>
      </c>
    </row>
    <row r="1270" spans="2:65" s="102" customFormat="1" ht="27" customHeight="1" x14ac:dyDescent="0.3">
      <c r="B1270" s="182"/>
      <c r="D1270" s="183" t="s">
        <v>156</v>
      </c>
      <c r="E1270" s="184"/>
      <c r="F1270" s="184" t="s">
        <v>1262</v>
      </c>
      <c r="H1270" s="185"/>
      <c r="L1270" s="182"/>
      <c r="M1270" s="186"/>
      <c r="T1270" s="187"/>
      <c r="AT1270" s="185" t="s">
        <v>156</v>
      </c>
      <c r="AU1270" s="185" t="s">
        <v>77</v>
      </c>
      <c r="AV1270" s="185" t="s">
        <v>77</v>
      </c>
      <c r="AW1270" s="185" t="s">
        <v>121</v>
      </c>
      <c r="AX1270" s="185" t="s">
        <v>71</v>
      </c>
      <c r="AY1270" s="185" t="s">
        <v>142</v>
      </c>
    </row>
    <row r="1271" spans="2:65" s="102" customFormat="1" ht="27" customHeight="1" x14ac:dyDescent="0.3">
      <c r="B1271" s="182"/>
      <c r="D1271" s="189" t="s">
        <v>156</v>
      </c>
      <c r="E1271" s="185"/>
      <c r="F1271" s="184" t="s">
        <v>1755</v>
      </c>
      <c r="H1271" s="185"/>
      <c r="L1271" s="182"/>
      <c r="M1271" s="186"/>
      <c r="T1271" s="187"/>
      <c r="AT1271" s="185" t="s">
        <v>156</v>
      </c>
      <c r="AU1271" s="185" t="s">
        <v>77</v>
      </c>
      <c r="AV1271" s="185" t="s">
        <v>77</v>
      </c>
      <c r="AW1271" s="185" t="s">
        <v>121</v>
      </c>
      <c r="AX1271" s="185" t="s">
        <v>71</v>
      </c>
      <c r="AY1271" s="185" t="s">
        <v>142</v>
      </c>
    </row>
    <row r="1272" spans="2:65" s="102" customFormat="1" ht="15.75" customHeight="1" x14ac:dyDescent="0.3">
      <c r="B1272" s="182"/>
      <c r="D1272" s="189" t="s">
        <v>156</v>
      </c>
      <c r="E1272" s="185"/>
      <c r="F1272" s="184" t="s">
        <v>1756</v>
      </c>
      <c r="H1272" s="185"/>
      <c r="L1272" s="182"/>
      <c r="M1272" s="186"/>
      <c r="T1272" s="187"/>
      <c r="AT1272" s="185" t="s">
        <v>156</v>
      </c>
      <c r="AU1272" s="185" t="s">
        <v>77</v>
      </c>
      <c r="AV1272" s="185" t="s">
        <v>77</v>
      </c>
      <c r="AW1272" s="185" t="s">
        <v>121</v>
      </c>
      <c r="AX1272" s="185" t="s">
        <v>71</v>
      </c>
      <c r="AY1272" s="185" t="s">
        <v>142</v>
      </c>
    </row>
    <row r="1273" spans="2:65" s="102" customFormat="1" ht="15.75" customHeight="1" x14ac:dyDescent="0.3">
      <c r="B1273" s="188"/>
      <c r="D1273" s="189" t="s">
        <v>156</v>
      </c>
      <c r="E1273" s="190"/>
      <c r="F1273" s="191" t="s">
        <v>79</v>
      </c>
      <c r="H1273" s="192">
        <v>2</v>
      </c>
      <c r="L1273" s="188"/>
      <c r="M1273" s="193"/>
      <c r="T1273" s="194"/>
      <c r="AT1273" s="190" t="s">
        <v>156</v>
      </c>
      <c r="AU1273" s="190" t="s">
        <v>77</v>
      </c>
      <c r="AV1273" s="190" t="s">
        <v>79</v>
      </c>
      <c r="AW1273" s="190" t="s">
        <v>121</v>
      </c>
      <c r="AX1273" s="190" t="s">
        <v>71</v>
      </c>
      <c r="AY1273" s="190" t="s">
        <v>142</v>
      </c>
    </row>
    <row r="1274" spans="2:65" s="102" customFormat="1" ht="15.75" customHeight="1" x14ac:dyDescent="0.3">
      <c r="B1274" s="195"/>
      <c r="D1274" s="189" t="s">
        <v>156</v>
      </c>
      <c r="E1274" s="196"/>
      <c r="F1274" s="197" t="s">
        <v>167</v>
      </c>
      <c r="H1274" s="198">
        <v>2</v>
      </c>
      <c r="L1274" s="195"/>
      <c r="M1274" s="199"/>
      <c r="T1274" s="200"/>
      <c r="AT1274" s="196" t="s">
        <v>156</v>
      </c>
      <c r="AU1274" s="196" t="s">
        <v>77</v>
      </c>
      <c r="AV1274" s="196" t="s">
        <v>149</v>
      </c>
      <c r="AW1274" s="196" t="s">
        <v>121</v>
      </c>
      <c r="AX1274" s="196" t="s">
        <v>77</v>
      </c>
      <c r="AY1274" s="196" t="s">
        <v>142</v>
      </c>
    </row>
    <row r="1275" spans="2:65" s="102" customFormat="1" ht="15.75" customHeight="1" x14ac:dyDescent="0.3">
      <c r="B1275" s="103"/>
      <c r="C1275" s="159" t="s">
        <v>1814</v>
      </c>
      <c r="D1275" s="159" t="s">
        <v>145</v>
      </c>
      <c r="E1275" s="160" t="s">
        <v>1815</v>
      </c>
      <c r="F1275" s="161" t="s">
        <v>1816</v>
      </c>
      <c r="G1275" s="162" t="s">
        <v>1364</v>
      </c>
      <c r="H1275" s="163">
        <v>2</v>
      </c>
      <c r="I1275" s="171"/>
      <c r="J1275" s="164">
        <f>ROUND($I$1275*$H$1275,2)</f>
        <v>0</v>
      </c>
      <c r="K1275" s="161"/>
      <c r="L1275" s="103"/>
      <c r="M1275" s="165"/>
      <c r="N1275" s="179" t="s">
        <v>42</v>
      </c>
      <c r="O1275" s="180">
        <v>0</v>
      </c>
      <c r="P1275" s="180">
        <f>$O$1275*$H$1275</f>
        <v>0</v>
      </c>
      <c r="Q1275" s="180">
        <v>0</v>
      </c>
      <c r="R1275" s="180">
        <f>$Q$1275*$H$1275</f>
        <v>0</v>
      </c>
      <c r="S1275" s="180">
        <v>0</v>
      </c>
      <c r="T1275" s="181">
        <f>$S$1275*$H$1275</f>
        <v>0</v>
      </c>
      <c r="AR1275" s="99" t="s">
        <v>149</v>
      </c>
      <c r="AT1275" s="99" t="s">
        <v>145</v>
      </c>
      <c r="AU1275" s="99" t="s">
        <v>77</v>
      </c>
      <c r="AY1275" s="102" t="s">
        <v>142</v>
      </c>
      <c r="BE1275" s="169">
        <f>IF($N$1275="základní",$J$1275,0)</f>
        <v>0</v>
      </c>
      <c r="BF1275" s="169">
        <f>IF($N$1275="snížená",$J$1275,0)</f>
        <v>0</v>
      </c>
      <c r="BG1275" s="169">
        <f>IF($N$1275="zákl. přenesená",$J$1275,0)</f>
        <v>0</v>
      </c>
      <c r="BH1275" s="169">
        <f>IF($N$1275="sníž. přenesená",$J$1275,0)</f>
        <v>0</v>
      </c>
      <c r="BI1275" s="169">
        <f>IF($N$1275="nulová",$J$1275,0)</f>
        <v>0</v>
      </c>
      <c r="BJ1275" s="99" t="s">
        <v>77</v>
      </c>
      <c r="BK1275" s="169">
        <f>ROUND($I$1275*$H$1275,2)</f>
        <v>0</v>
      </c>
      <c r="BL1275" s="99" t="s">
        <v>149</v>
      </c>
      <c r="BM1275" s="99" t="s">
        <v>1817</v>
      </c>
    </row>
    <row r="1276" spans="2:65" s="102" customFormat="1" ht="27" customHeight="1" x14ac:dyDescent="0.3">
      <c r="B1276" s="182"/>
      <c r="D1276" s="183" t="s">
        <v>156</v>
      </c>
      <c r="E1276" s="184"/>
      <c r="F1276" s="184" t="s">
        <v>1262</v>
      </c>
      <c r="H1276" s="185"/>
      <c r="L1276" s="182"/>
      <c r="M1276" s="186"/>
      <c r="T1276" s="187"/>
      <c r="AT1276" s="185" t="s">
        <v>156</v>
      </c>
      <c r="AU1276" s="185" t="s">
        <v>77</v>
      </c>
      <c r="AV1276" s="185" t="s">
        <v>77</v>
      </c>
      <c r="AW1276" s="185" t="s">
        <v>121</v>
      </c>
      <c r="AX1276" s="185" t="s">
        <v>71</v>
      </c>
      <c r="AY1276" s="185" t="s">
        <v>142</v>
      </c>
    </row>
    <row r="1277" spans="2:65" s="102" customFormat="1" ht="27" customHeight="1" x14ac:dyDescent="0.3">
      <c r="B1277" s="182"/>
      <c r="D1277" s="189" t="s">
        <v>156</v>
      </c>
      <c r="E1277" s="185"/>
      <c r="F1277" s="184" t="s">
        <v>1755</v>
      </c>
      <c r="H1277" s="185"/>
      <c r="L1277" s="182"/>
      <c r="M1277" s="186"/>
      <c r="T1277" s="187"/>
      <c r="AT1277" s="185" t="s">
        <v>156</v>
      </c>
      <c r="AU1277" s="185" t="s">
        <v>77</v>
      </c>
      <c r="AV1277" s="185" t="s">
        <v>77</v>
      </c>
      <c r="AW1277" s="185" t="s">
        <v>121</v>
      </c>
      <c r="AX1277" s="185" t="s">
        <v>71</v>
      </c>
      <c r="AY1277" s="185" t="s">
        <v>142</v>
      </c>
    </row>
    <row r="1278" spans="2:65" s="102" customFormat="1" ht="15.75" customHeight="1" x14ac:dyDescent="0.3">
      <c r="B1278" s="182"/>
      <c r="D1278" s="189" t="s">
        <v>156</v>
      </c>
      <c r="E1278" s="185"/>
      <c r="F1278" s="184" t="s">
        <v>1756</v>
      </c>
      <c r="H1278" s="185"/>
      <c r="L1278" s="182"/>
      <c r="M1278" s="186"/>
      <c r="T1278" s="187"/>
      <c r="AT1278" s="185" t="s">
        <v>156</v>
      </c>
      <c r="AU1278" s="185" t="s">
        <v>77</v>
      </c>
      <c r="AV1278" s="185" t="s">
        <v>77</v>
      </c>
      <c r="AW1278" s="185" t="s">
        <v>121</v>
      </c>
      <c r="AX1278" s="185" t="s">
        <v>71</v>
      </c>
      <c r="AY1278" s="185" t="s">
        <v>142</v>
      </c>
    </row>
    <row r="1279" spans="2:65" s="102" customFormat="1" ht="15.75" customHeight="1" x14ac:dyDescent="0.3">
      <c r="B1279" s="188"/>
      <c r="D1279" s="189" t="s">
        <v>156</v>
      </c>
      <c r="E1279" s="190"/>
      <c r="F1279" s="191" t="s">
        <v>79</v>
      </c>
      <c r="H1279" s="192">
        <v>2</v>
      </c>
      <c r="L1279" s="188"/>
      <c r="M1279" s="193"/>
      <c r="T1279" s="194"/>
      <c r="AT1279" s="190" t="s">
        <v>156</v>
      </c>
      <c r="AU1279" s="190" t="s">
        <v>77</v>
      </c>
      <c r="AV1279" s="190" t="s">
        <v>79</v>
      </c>
      <c r="AW1279" s="190" t="s">
        <v>121</v>
      </c>
      <c r="AX1279" s="190" t="s">
        <v>71</v>
      </c>
      <c r="AY1279" s="190" t="s">
        <v>142</v>
      </c>
    </row>
    <row r="1280" spans="2:65" s="102" customFormat="1" ht="15.75" customHeight="1" x14ac:dyDescent="0.3">
      <c r="B1280" s="195"/>
      <c r="D1280" s="189" t="s">
        <v>156</v>
      </c>
      <c r="E1280" s="196"/>
      <c r="F1280" s="197" t="s">
        <v>167</v>
      </c>
      <c r="H1280" s="198">
        <v>2</v>
      </c>
      <c r="L1280" s="195"/>
      <c r="M1280" s="199"/>
      <c r="T1280" s="200"/>
      <c r="AT1280" s="196" t="s">
        <v>156</v>
      </c>
      <c r="AU1280" s="196" t="s">
        <v>77</v>
      </c>
      <c r="AV1280" s="196" t="s">
        <v>149</v>
      </c>
      <c r="AW1280" s="196" t="s">
        <v>121</v>
      </c>
      <c r="AX1280" s="196" t="s">
        <v>77</v>
      </c>
      <c r="AY1280" s="196" t="s">
        <v>142</v>
      </c>
    </row>
    <row r="1281" spans="2:65" s="102" customFormat="1" ht="15.75" customHeight="1" x14ac:dyDescent="0.3">
      <c r="B1281" s="103"/>
      <c r="C1281" s="159" t="s">
        <v>1818</v>
      </c>
      <c r="D1281" s="159" t="s">
        <v>145</v>
      </c>
      <c r="E1281" s="160" t="s">
        <v>1819</v>
      </c>
      <c r="F1281" s="161" t="s">
        <v>1820</v>
      </c>
      <c r="G1281" s="162" t="s">
        <v>1364</v>
      </c>
      <c r="H1281" s="163">
        <v>2</v>
      </c>
      <c r="I1281" s="171"/>
      <c r="J1281" s="164">
        <f>ROUND($I$1281*$H$1281,2)</f>
        <v>0</v>
      </c>
      <c r="K1281" s="161"/>
      <c r="L1281" s="103"/>
      <c r="M1281" s="165"/>
      <c r="N1281" s="179" t="s">
        <v>42</v>
      </c>
      <c r="O1281" s="180">
        <v>0</v>
      </c>
      <c r="P1281" s="180">
        <f>$O$1281*$H$1281</f>
        <v>0</v>
      </c>
      <c r="Q1281" s="180">
        <v>0</v>
      </c>
      <c r="R1281" s="180">
        <f>$Q$1281*$H$1281</f>
        <v>0</v>
      </c>
      <c r="S1281" s="180">
        <v>0</v>
      </c>
      <c r="T1281" s="181">
        <f>$S$1281*$H$1281</f>
        <v>0</v>
      </c>
      <c r="AR1281" s="99" t="s">
        <v>149</v>
      </c>
      <c r="AT1281" s="99" t="s">
        <v>145</v>
      </c>
      <c r="AU1281" s="99" t="s">
        <v>77</v>
      </c>
      <c r="AY1281" s="102" t="s">
        <v>142</v>
      </c>
      <c r="BE1281" s="169">
        <f>IF($N$1281="základní",$J$1281,0)</f>
        <v>0</v>
      </c>
      <c r="BF1281" s="169">
        <f>IF($N$1281="snížená",$J$1281,0)</f>
        <v>0</v>
      </c>
      <c r="BG1281" s="169">
        <f>IF($N$1281="zákl. přenesená",$J$1281,0)</f>
        <v>0</v>
      </c>
      <c r="BH1281" s="169">
        <f>IF($N$1281="sníž. přenesená",$J$1281,0)</f>
        <v>0</v>
      </c>
      <c r="BI1281" s="169">
        <f>IF($N$1281="nulová",$J$1281,0)</f>
        <v>0</v>
      </c>
      <c r="BJ1281" s="99" t="s">
        <v>77</v>
      </c>
      <c r="BK1281" s="169">
        <f>ROUND($I$1281*$H$1281,2)</f>
        <v>0</v>
      </c>
      <c r="BL1281" s="99" t="s">
        <v>149</v>
      </c>
      <c r="BM1281" s="99" t="s">
        <v>1821</v>
      </c>
    </row>
    <row r="1282" spans="2:65" s="102" customFormat="1" ht="27" customHeight="1" x14ac:dyDescent="0.3">
      <c r="B1282" s="182"/>
      <c r="D1282" s="183" t="s">
        <v>156</v>
      </c>
      <c r="E1282" s="184"/>
      <c r="F1282" s="184" t="s">
        <v>1262</v>
      </c>
      <c r="H1282" s="185"/>
      <c r="L1282" s="182"/>
      <c r="M1282" s="186"/>
      <c r="T1282" s="187"/>
      <c r="AT1282" s="185" t="s">
        <v>156</v>
      </c>
      <c r="AU1282" s="185" t="s">
        <v>77</v>
      </c>
      <c r="AV1282" s="185" t="s">
        <v>77</v>
      </c>
      <c r="AW1282" s="185" t="s">
        <v>121</v>
      </c>
      <c r="AX1282" s="185" t="s">
        <v>71</v>
      </c>
      <c r="AY1282" s="185" t="s">
        <v>142</v>
      </c>
    </row>
    <row r="1283" spans="2:65" s="102" customFormat="1" ht="27" customHeight="1" x14ac:dyDescent="0.3">
      <c r="B1283" s="182"/>
      <c r="D1283" s="189" t="s">
        <v>156</v>
      </c>
      <c r="E1283" s="185"/>
      <c r="F1283" s="184" t="s">
        <v>1755</v>
      </c>
      <c r="H1283" s="185"/>
      <c r="L1283" s="182"/>
      <c r="M1283" s="186"/>
      <c r="T1283" s="187"/>
      <c r="AT1283" s="185" t="s">
        <v>156</v>
      </c>
      <c r="AU1283" s="185" t="s">
        <v>77</v>
      </c>
      <c r="AV1283" s="185" t="s">
        <v>77</v>
      </c>
      <c r="AW1283" s="185" t="s">
        <v>121</v>
      </c>
      <c r="AX1283" s="185" t="s">
        <v>71</v>
      </c>
      <c r="AY1283" s="185" t="s">
        <v>142</v>
      </c>
    </row>
    <row r="1284" spans="2:65" s="102" customFormat="1" ht="15.75" customHeight="1" x14ac:dyDescent="0.3">
      <c r="B1284" s="182"/>
      <c r="D1284" s="189" t="s">
        <v>156</v>
      </c>
      <c r="E1284" s="185"/>
      <c r="F1284" s="184" t="s">
        <v>1756</v>
      </c>
      <c r="H1284" s="185"/>
      <c r="L1284" s="182"/>
      <c r="M1284" s="186"/>
      <c r="T1284" s="187"/>
      <c r="AT1284" s="185" t="s">
        <v>156</v>
      </c>
      <c r="AU1284" s="185" t="s">
        <v>77</v>
      </c>
      <c r="AV1284" s="185" t="s">
        <v>77</v>
      </c>
      <c r="AW1284" s="185" t="s">
        <v>121</v>
      </c>
      <c r="AX1284" s="185" t="s">
        <v>71</v>
      </c>
      <c r="AY1284" s="185" t="s">
        <v>142</v>
      </c>
    </row>
    <row r="1285" spans="2:65" s="102" customFormat="1" ht="15.75" customHeight="1" x14ac:dyDescent="0.3">
      <c r="B1285" s="188"/>
      <c r="D1285" s="189" t="s">
        <v>156</v>
      </c>
      <c r="E1285" s="190"/>
      <c r="F1285" s="191" t="s">
        <v>79</v>
      </c>
      <c r="H1285" s="192">
        <v>2</v>
      </c>
      <c r="L1285" s="188"/>
      <c r="M1285" s="193"/>
      <c r="T1285" s="194"/>
      <c r="AT1285" s="190" t="s">
        <v>156</v>
      </c>
      <c r="AU1285" s="190" t="s">
        <v>77</v>
      </c>
      <c r="AV1285" s="190" t="s">
        <v>79</v>
      </c>
      <c r="AW1285" s="190" t="s">
        <v>121</v>
      </c>
      <c r="AX1285" s="190" t="s">
        <v>71</v>
      </c>
      <c r="AY1285" s="190" t="s">
        <v>142</v>
      </c>
    </row>
    <row r="1286" spans="2:65" s="102" customFormat="1" ht="15.75" customHeight="1" x14ac:dyDescent="0.3">
      <c r="B1286" s="195"/>
      <c r="D1286" s="189" t="s">
        <v>156</v>
      </c>
      <c r="E1286" s="196"/>
      <c r="F1286" s="197" t="s">
        <v>167</v>
      </c>
      <c r="H1286" s="198">
        <v>2</v>
      </c>
      <c r="L1286" s="195"/>
      <c r="M1286" s="199"/>
      <c r="T1286" s="200"/>
      <c r="AT1286" s="196" t="s">
        <v>156</v>
      </c>
      <c r="AU1286" s="196" t="s">
        <v>77</v>
      </c>
      <c r="AV1286" s="196" t="s">
        <v>149</v>
      </c>
      <c r="AW1286" s="196" t="s">
        <v>121</v>
      </c>
      <c r="AX1286" s="196" t="s">
        <v>77</v>
      </c>
      <c r="AY1286" s="196" t="s">
        <v>142</v>
      </c>
    </row>
    <row r="1287" spans="2:65" s="150" customFormat="1" ht="37.5" customHeight="1" x14ac:dyDescent="0.35">
      <c r="B1287" s="151"/>
      <c r="D1287" s="152" t="s">
        <v>70</v>
      </c>
      <c r="E1287" s="153" t="s">
        <v>1737</v>
      </c>
      <c r="F1287" s="153" t="s">
        <v>1737</v>
      </c>
      <c r="J1287" s="154">
        <f>$BK$1287</f>
        <v>0</v>
      </c>
      <c r="L1287" s="151"/>
      <c r="M1287" s="155"/>
      <c r="P1287" s="156">
        <f>$P$1288</f>
        <v>0</v>
      </c>
      <c r="R1287" s="156">
        <f>$R$1288</f>
        <v>0</v>
      </c>
      <c r="T1287" s="157">
        <f>$T$1288</f>
        <v>0</v>
      </c>
      <c r="AR1287" s="152" t="s">
        <v>149</v>
      </c>
      <c r="AT1287" s="152" t="s">
        <v>70</v>
      </c>
      <c r="AU1287" s="152" t="s">
        <v>71</v>
      </c>
      <c r="AY1287" s="152" t="s">
        <v>142</v>
      </c>
      <c r="BK1287" s="158">
        <f>$BK$1288</f>
        <v>0</v>
      </c>
    </row>
    <row r="1288" spans="2:65" s="150" customFormat="1" ht="21" customHeight="1" x14ac:dyDescent="0.3">
      <c r="B1288" s="151"/>
      <c r="D1288" s="152" t="s">
        <v>70</v>
      </c>
      <c r="E1288" s="177" t="s">
        <v>1822</v>
      </c>
      <c r="F1288" s="177" t="s">
        <v>1823</v>
      </c>
      <c r="J1288" s="178">
        <f>$BK$1288</f>
        <v>0</v>
      </c>
      <c r="L1288" s="151"/>
      <c r="M1288" s="155"/>
      <c r="P1288" s="156">
        <f>SUM($P$1289:$P$1372)</f>
        <v>0</v>
      </c>
      <c r="R1288" s="156">
        <f>SUM($R$1289:$R$1372)</f>
        <v>0</v>
      </c>
      <c r="T1288" s="157">
        <f>SUM($T$1289:$T$1372)</f>
        <v>0</v>
      </c>
      <c r="AR1288" s="152" t="s">
        <v>149</v>
      </c>
      <c r="AT1288" s="152" t="s">
        <v>70</v>
      </c>
      <c r="AU1288" s="152" t="s">
        <v>77</v>
      </c>
      <c r="AY1288" s="152" t="s">
        <v>142</v>
      </c>
      <c r="BK1288" s="158">
        <f>SUM($BK$1289:$BK$1372)</f>
        <v>0</v>
      </c>
    </row>
    <row r="1289" spans="2:65" s="102" customFormat="1" ht="15.75" customHeight="1" x14ac:dyDescent="0.3">
      <c r="B1289" s="103"/>
      <c r="C1289" s="159" t="s">
        <v>1824</v>
      </c>
      <c r="D1289" s="159" t="s">
        <v>145</v>
      </c>
      <c r="E1289" s="160" t="s">
        <v>1825</v>
      </c>
      <c r="F1289" s="161" t="s">
        <v>1826</v>
      </c>
      <c r="G1289" s="162" t="s">
        <v>755</v>
      </c>
      <c r="H1289" s="163">
        <v>1</v>
      </c>
      <c r="I1289" s="171"/>
      <c r="J1289" s="164">
        <f>ROUND($I$1289*$H$1289,2)</f>
        <v>0</v>
      </c>
      <c r="K1289" s="161"/>
      <c r="L1289" s="103"/>
      <c r="M1289" s="165"/>
      <c r="N1289" s="179" t="s">
        <v>42</v>
      </c>
      <c r="O1289" s="180">
        <v>0</v>
      </c>
      <c r="P1289" s="180">
        <f>$O$1289*$H$1289</f>
        <v>0</v>
      </c>
      <c r="Q1289" s="180">
        <v>0</v>
      </c>
      <c r="R1289" s="180">
        <f>$Q$1289*$H$1289</f>
        <v>0</v>
      </c>
      <c r="S1289" s="180">
        <v>0</v>
      </c>
      <c r="T1289" s="181">
        <f>$S$1289*$H$1289</f>
        <v>0</v>
      </c>
      <c r="AR1289" s="99" t="s">
        <v>149</v>
      </c>
      <c r="AT1289" s="99" t="s">
        <v>145</v>
      </c>
      <c r="AU1289" s="99" t="s">
        <v>79</v>
      </c>
      <c r="AY1289" s="102" t="s">
        <v>142</v>
      </c>
      <c r="BE1289" s="169">
        <f>IF($N$1289="základní",$J$1289,0)</f>
        <v>0</v>
      </c>
      <c r="BF1289" s="169">
        <f>IF($N$1289="snížená",$J$1289,0)</f>
        <v>0</v>
      </c>
      <c r="BG1289" s="169">
        <f>IF($N$1289="zákl. přenesená",$J$1289,0)</f>
        <v>0</v>
      </c>
      <c r="BH1289" s="169">
        <f>IF($N$1289="sníž. přenesená",$J$1289,0)</f>
        <v>0</v>
      </c>
      <c r="BI1289" s="169">
        <f>IF($N$1289="nulová",$J$1289,0)</f>
        <v>0</v>
      </c>
      <c r="BJ1289" s="99" t="s">
        <v>77</v>
      </c>
      <c r="BK1289" s="169">
        <f>ROUND($I$1289*$H$1289,2)</f>
        <v>0</v>
      </c>
      <c r="BL1289" s="99" t="s">
        <v>149</v>
      </c>
      <c r="BM1289" s="99" t="s">
        <v>1827</v>
      </c>
    </row>
    <row r="1290" spans="2:65" s="102" customFormat="1" ht="15.75" customHeight="1" x14ac:dyDescent="0.3">
      <c r="B1290" s="103"/>
      <c r="C1290" s="162" t="s">
        <v>1828</v>
      </c>
      <c r="D1290" s="162" t="s">
        <v>145</v>
      </c>
      <c r="E1290" s="160" t="s">
        <v>1829</v>
      </c>
      <c r="F1290" s="161" t="s">
        <v>1830</v>
      </c>
      <c r="G1290" s="162" t="s">
        <v>755</v>
      </c>
      <c r="H1290" s="163">
        <v>1</v>
      </c>
      <c r="I1290" s="171"/>
      <c r="J1290" s="164">
        <f>ROUND($I$1290*$H$1290,2)</f>
        <v>0</v>
      </c>
      <c r="K1290" s="161"/>
      <c r="L1290" s="103"/>
      <c r="M1290" s="165"/>
      <c r="N1290" s="179" t="s">
        <v>42</v>
      </c>
      <c r="O1290" s="180">
        <v>0</v>
      </c>
      <c r="P1290" s="180">
        <f>$O$1290*$H$1290</f>
        <v>0</v>
      </c>
      <c r="Q1290" s="180">
        <v>0</v>
      </c>
      <c r="R1290" s="180">
        <f>$Q$1290*$H$1290</f>
        <v>0</v>
      </c>
      <c r="S1290" s="180">
        <v>0</v>
      </c>
      <c r="T1290" s="181">
        <f>$S$1290*$H$1290</f>
        <v>0</v>
      </c>
      <c r="AR1290" s="99" t="s">
        <v>149</v>
      </c>
      <c r="AT1290" s="99" t="s">
        <v>145</v>
      </c>
      <c r="AU1290" s="99" t="s">
        <v>79</v>
      </c>
      <c r="AY1290" s="99" t="s">
        <v>142</v>
      </c>
      <c r="BE1290" s="169">
        <f>IF($N$1290="základní",$J$1290,0)</f>
        <v>0</v>
      </c>
      <c r="BF1290" s="169">
        <f>IF($N$1290="snížená",$J$1290,0)</f>
        <v>0</v>
      </c>
      <c r="BG1290" s="169">
        <f>IF($N$1290="zákl. přenesená",$J$1290,0)</f>
        <v>0</v>
      </c>
      <c r="BH1290" s="169">
        <f>IF($N$1290="sníž. přenesená",$J$1290,0)</f>
        <v>0</v>
      </c>
      <c r="BI1290" s="169">
        <f>IF($N$1290="nulová",$J$1290,0)</f>
        <v>0</v>
      </c>
      <c r="BJ1290" s="99" t="s">
        <v>77</v>
      </c>
      <c r="BK1290" s="169">
        <f>ROUND($I$1290*$H$1290,2)</f>
        <v>0</v>
      </c>
      <c r="BL1290" s="99" t="s">
        <v>149</v>
      </c>
      <c r="BM1290" s="99" t="s">
        <v>1831</v>
      </c>
    </row>
    <row r="1291" spans="2:65" s="102" customFormat="1" ht="15.75" customHeight="1" x14ac:dyDescent="0.3">
      <c r="B1291" s="103"/>
      <c r="C1291" s="162" t="s">
        <v>1832</v>
      </c>
      <c r="D1291" s="162" t="s">
        <v>145</v>
      </c>
      <c r="E1291" s="160" t="s">
        <v>1833</v>
      </c>
      <c r="F1291" s="161" t="s">
        <v>1834</v>
      </c>
      <c r="G1291" s="162" t="s">
        <v>755</v>
      </c>
      <c r="H1291" s="163">
        <v>1</v>
      </c>
      <c r="I1291" s="171"/>
      <c r="J1291" s="164">
        <f>ROUND($I$1291*$H$1291,2)</f>
        <v>0</v>
      </c>
      <c r="K1291" s="161"/>
      <c r="L1291" s="103"/>
      <c r="M1291" s="165"/>
      <c r="N1291" s="179" t="s">
        <v>42</v>
      </c>
      <c r="O1291" s="180">
        <v>0</v>
      </c>
      <c r="P1291" s="180">
        <f>$O$1291*$H$1291</f>
        <v>0</v>
      </c>
      <c r="Q1291" s="180">
        <v>0</v>
      </c>
      <c r="R1291" s="180">
        <f>$Q$1291*$H$1291</f>
        <v>0</v>
      </c>
      <c r="S1291" s="180">
        <v>0</v>
      </c>
      <c r="T1291" s="181">
        <f>$S$1291*$H$1291</f>
        <v>0</v>
      </c>
      <c r="AR1291" s="99" t="s">
        <v>149</v>
      </c>
      <c r="AT1291" s="99" t="s">
        <v>145</v>
      </c>
      <c r="AU1291" s="99" t="s">
        <v>79</v>
      </c>
      <c r="AY1291" s="99" t="s">
        <v>142</v>
      </c>
      <c r="BE1291" s="169">
        <f>IF($N$1291="základní",$J$1291,0)</f>
        <v>0</v>
      </c>
      <c r="BF1291" s="169">
        <f>IF($N$1291="snížená",$J$1291,0)</f>
        <v>0</v>
      </c>
      <c r="BG1291" s="169">
        <f>IF($N$1291="zákl. přenesená",$J$1291,0)</f>
        <v>0</v>
      </c>
      <c r="BH1291" s="169">
        <f>IF($N$1291="sníž. přenesená",$J$1291,0)</f>
        <v>0</v>
      </c>
      <c r="BI1291" s="169">
        <f>IF($N$1291="nulová",$J$1291,0)</f>
        <v>0</v>
      </c>
      <c r="BJ1291" s="99" t="s">
        <v>77</v>
      </c>
      <c r="BK1291" s="169">
        <f>ROUND($I$1291*$H$1291,2)</f>
        <v>0</v>
      </c>
      <c r="BL1291" s="99" t="s">
        <v>149</v>
      </c>
      <c r="BM1291" s="99" t="s">
        <v>1835</v>
      </c>
    </row>
    <row r="1292" spans="2:65" s="102" customFormat="1" ht="15.75" customHeight="1" x14ac:dyDescent="0.3">
      <c r="B1292" s="103"/>
      <c r="C1292" s="162" t="s">
        <v>1836</v>
      </c>
      <c r="D1292" s="162" t="s">
        <v>145</v>
      </c>
      <c r="E1292" s="160" t="s">
        <v>1825</v>
      </c>
      <c r="F1292" s="161" t="s">
        <v>1826</v>
      </c>
      <c r="G1292" s="162" t="s">
        <v>755</v>
      </c>
      <c r="H1292" s="163">
        <v>1</v>
      </c>
      <c r="I1292" s="171"/>
      <c r="J1292" s="164">
        <f>ROUND($I$1292*$H$1292,2)</f>
        <v>0</v>
      </c>
      <c r="K1292" s="161"/>
      <c r="L1292" s="103"/>
      <c r="M1292" s="165"/>
      <c r="N1292" s="179" t="s">
        <v>42</v>
      </c>
      <c r="O1292" s="180">
        <v>0</v>
      </c>
      <c r="P1292" s="180">
        <f>$O$1292*$H$1292</f>
        <v>0</v>
      </c>
      <c r="Q1292" s="180">
        <v>0</v>
      </c>
      <c r="R1292" s="180">
        <f>$Q$1292*$H$1292</f>
        <v>0</v>
      </c>
      <c r="S1292" s="180">
        <v>0</v>
      </c>
      <c r="T1292" s="181">
        <f>$S$1292*$H$1292</f>
        <v>0</v>
      </c>
      <c r="AR1292" s="99" t="s">
        <v>149</v>
      </c>
      <c r="AT1292" s="99" t="s">
        <v>145</v>
      </c>
      <c r="AU1292" s="99" t="s">
        <v>79</v>
      </c>
      <c r="AY1292" s="99" t="s">
        <v>142</v>
      </c>
      <c r="BE1292" s="169">
        <f>IF($N$1292="základní",$J$1292,0)</f>
        <v>0</v>
      </c>
      <c r="BF1292" s="169">
        <f>IF($N$1292="snížená",$J$1292,0)</f>
        <v>0</v>
      </c>
      <c r="BG1292" s="169">
        <f>IF($N$1292="zákl. přenesená",$J$1292,0)</f>
        <v>0</v>
      </c>
      <c r="BH1292" s="169">
        <f>IF($N$1292="sníž. přenesená",$J$1292,0)</f>
        <v>0</v>
      </c>
      <c r="BI1292" s="169">
        <f>IF($N$1292="nulová",$J$1292,0)</f>
        <v>0</v>
      </c>
      <c r="BJ1292" s="99" t="s">
        <v>77</v>
      </c>
      <c r="BK1292" s="169">
        <f>ROUND($I$1292*$H$1292,2)</f>
        <v>0</v>
      </c>
      <c r="BL1292" s="99" t="s">
        <v>149</v>
      </c>
      <c r="BM1292" s="99" t="s">
        <v>1837</v>
      </c>
    </row>
    <row r="1293" spans="2:65" s="102" customFormat="1" ht="15.75" customHeight="1" x14ac:dyDescent="0.3">
      <c r="B1293" s="103"/>
      <c r="C1293" s="162" t="s">
        <v>1838</v>
      </c>
      <c r="D1293" s="162" t="s">
        <v>145</v>
      </c>
      <c r="E1293" s="160" t="s">
        <v>1829</v>
      </c>
      <c r="F1293" s="161" t="s">
        <v>1830</v>
      </c>
      <c r="G1293" s="162" t="s">
        <v>755</v>
      </c>
      <c r="H1293" s="163">
        <v>1</v>
      </c>
      <c r="I1293" s="171"/>
      <c r="J1293" s="164">
        <f>ROUND($I$1293*$H$1293,2)</f>
        <v>0</v>
      </c>
      <c r="K1293" s="161"/>
      <c r="L1293" s="103"/>
      <c r="M1293" s="165"/>
      <c r="N1293" s="179" t="s">
        <v>42</v>
      </c>
      <c r="O1293" s="180">
        <v>0</v>
      </c>
      <c r="P1293" s="180">
        <f>$O$1293*$H$1293</f>
        <v>0</v>
      </c>
      <c r="Q1293" s="180">
        <v>0</v>
      </c>
      <c r="R1293" s="180">
        <f>$Q$1293*$H$1293</f>
        <v>0</v>
      </c>
      <c r="S1293" s="180">
        <v>0</v>
      </c>
      <c r="T1293" s="181">
        <f>$S$1293*$H$1293</f>
        <v>0</v>
      </c>
      <c r="AR1293" s="99" t="s">
        <v>149</v>
      </c>
      <c r="AT1293" s="99" t="s">
        <v>145</v>
      </c>
      <c r="AU1293" s="99" t="s">
        <v>79</v>
      </c>
      <c r="AY1293" s="99" t="s">
        <v>142</v>
      </c>
      <c r="BE1293" s="169">
        <f>IF($N$1293="základní",$J$1293,0)</f>
        <v>0</v>
      </c>
      <c r="BF1293" s="169">
        <f>IF($N$1293="snížená",$J$1293,0)</f>
        <v>0</v>
      </c>
      <c r="BG1293" s="169">
        <f>IF($N$1293="zákl. přenesená",$J$1293,0)</f>
        <v>0</v>
      </c>
      <c r="BH1293" s="169">
        <f>IF($N$1293="sníž. přenesená",$J$1293,0)</f>
        <v>0</v>
      </c>
      <c r="BI1293" s="169">
        <f>IF($N$1293="nulová",$J$1293,0)</f>
        <v>0</v>
      </c>
      <c r="BJ1293" s="99" t="s">
        <v>77</v>
      </c>
      <c r="BK1293" s="169">
        <f>ROUND($I$1293*$H$1293,2)</f>
        <v>0</v>
      </c>
      <c r="BL1293" s="99" t="s">
        <v>149</v>
      </c>
      <c r="BM1293" s="99" t="s">
        <v>1839</v>
      </c>
    </row>
    <row r="1294" spans="2:65" s="102" customFormat="1" ht="15.75" customHeight="1" x14ac:dyDescent="0.3">
      <c r="B1294" s="103"/>
      <c r="C1294" s="162" t="s">
        <v>1840</v>
      </c>
      <c r="D1294" s="162" t="s">
        <v>145</v>
      </c>
      <c r="E1294" s="160" t="s">
        <v>1833</v>
      </c>
      <c r="F1294" s="161" t="s">
        <v>1834</v>
      </c>
      <c r="G1294" s="162" t="s">
        <v>755</v>
      </c>
      <c r="H1294" s="163">
        <v>1</v>
      </c>
      <c r="I1294" s="171"/>
      <c r="J1294" s="164">
        <f>ROUND($I$1294*$H$1294,2)</f>
        <v>0</v>
      </c>
      <c r="K1294" s="161"/>
      <c r="L1294" s="103"/>
      <c r="M1294" s="165"/>
      <c r="N1294" s="179" t="s">
        <v>42</v>
      </c>
      <c r="O1294" s="180">
        <v>0</v>
      </c>
      <c r="P1294" s="180">
        <f>$O$1294*$H$1294</f>
        <v>0</v>
      </c>
      <c r="Q1294" s="180">
        <v>0</v>
      </c>
      <c r="R1294" s="180">
        <f>$Q$1294*$H$1294</f>
        <v>0</v>
      </c>
      <c r="S1294" s="180">
        <v>0</v>
      </c>
      <c r="T1294" s="181">
        <f>$S$1294*$H$1294</f>
        <v>0</v>
      </c>
      <c r="AR1294" s="99" t="s">
        <v>149</v>
      </c>
      <c r="AT1294" s="99" t="s">
        <v>145</v>
      </c>
      <c r="AU1294" s="99" t="s">
        <v>79</v>
      </c>
      <c r="AY1294" s="99" t="s">
        <v>142</v>
      </c>
      <c r="BE1294" s="169">
        <f>IF($N$1294="základní",$J$1294,0)</f>
        <v>0</v>
      </c>
      <c r="BF1294" s="169">
        <f>IF($N$1294="snížená",$J$1294,0)</f>
        <v>0</v>
      </c>
      <c r="BG1294" s="169">
        <f>IF($N$1294="zákl. přenesená",$J$1294,0)</f>
        <v>0</v>
      </c>
      <c r="BH1294" s="169">
        <f>IF($N$1294="sníž. přenesená",$J$1294,0)</f>
        <v>0</v>
      </c>
      <c r="BI1294" s="169">
        <f>IF($N$1294="nulová",$J$1294,0)</f>
        <v>0</v>
      </c>
      <c r="BJ1294" s="99" t="s">
        <v>77</v>
      </c>
      <c r="BK1294" s="169">
        <f>ROUND($I$1294*$H$1294,2)</f>
        <v>0</v>
      </c>
      <c r="BL1294" s="99" t="s">
        <v>149</v>
      </c>
      <c r="BM1294" s="99" t="s">
        <v>1841</v>
      </c>
    </row>
    <row r="1295" spans="2:65" s="102" customFormat="1" ht="15.75" customHeight="1" x14ac:dyDescent="0.3">
      <c r="B1295" s="103"/>
      <c r="C1295" s="162" t="s">
        <v>1842</v>
      </c>
      <c r="D1295" s="162" t="s">
        <v>145</v>
      </c>
      <c r="E1295" s="160" t="s">
        <v>1825</v>
      </c>
      <c r="F1295" s="161" t="s">
        <v>1826</v>
      </c>
      <c r="G1295" s="162" t="s">
        <v>755</v>
      </c>
      <c r="H1295" s="163">
        <v>1</v>
      </c>
      <c r="I1295" s="171"/>
      <c r="J1295" s="164">
        <f>ROUND($I$1295*$H$1295,2)</f>
        <v>0</v>
      </c>
      <c r="K1295" s="161"/>
      <c r="L1295" s="103"/>
      <c r="M1295" s="165"/>
      <c r="N1295" s="179" t="s">
        <v>42</v>
      </c>
      <c r="O1295" s="180">
        <v>0</v>
      </c>
      <c r="P1295" s="180">
        <f>$O$1295*$H$1295</f>
        <v>0</v>
      </c>
      <c r="Q1295" s="180">
        <v>0</v>
      </c>
      <c r="R1295" s="180">
        <f>$Q$1295*$H$1295</f>
        <v>0</v>
      </c>
      <c r="S1295" s="180">
        <v>0</v>
      </c>
      <c r="T1295" s="181">
        <f>$S$1295*$H$1295</f>
        <v>0</v>
      </c>
      <c r="AR1295" s="99" t="s">
        <v>149</v>
      </c>
      <c r="AT1295" s="99" t="s">
        <v>145</v>
      </c>
      <c r="AU1295" s="99" t="s">
        <v>79</v>
      </c>
      <c r="AY1295" s="99" t="s">
        <v>142</v>
      </c>
      <c r="BE1295" s="169">
        <f>IF($N$1295="základní",$J$1295,0)</f>
        <v>0</v>
      </c>
      <c r="BF1295" s="169">
        <f>IF($N$1295="snížená",$J$1295,0)</f>
        <v>0</v>
      </c>
      <c r="BG1295" s="169">
        <f>IF($N$1295="zákl. přenesená",$J$1295,0)</f>
        <v>0</v>
      </c>
      <c r="BH1295" s="169">
        <f>IF($N$1295="sníž. přenesená",$J$1295,0)</f>
        <v>0</v>
      </c>
      <c r="BI1295" s="169">
        <f>IF($N$1295="nulová",$J$1295,0)</f>
        <v>0</v>
      </c>
      <c r="BJ1295" s="99" t="s">
        <v>77</v>
      </c>
      <c r="BK1295" s="169">
        <f>ROUND($I$1295*$H$1295,2)</f>
        <v>0</v>
      </c>
      <c r="BL1295" s="99" t="s">
        <v>149</v>
      </c>
      <c r="BM1295" s="99" t="s">
        <v>1843</v>
      </c>
    </row>
    <row r="1296" spans="2:65" s="102" customFormat="1" ht="15.75" customHeight="1" x14ac:dyDescent="0.3">
      <c r="B1296" s="103"/>
      <c r="C1296" s="162" t="s">
        <v>1844</v>
      </c>
      <c r="D1296" s="162" t="s">
        <v>145</v>
      </c>
      <c r="E1296" s="160" t="s">
        <v>1829</v>
      </c>
      <c r="F1296" s="161" t="s">
        <v>1830</v>
      </c>
      <c r="G1296" s="162" t="s">
        <v>755</v>
      </c>
      <c r="H1296" s="163">
        <v>1</v>
      </c>
      <c r="I1296" s="171"/>
      <c r="J1296" s="164">
        <f>ROUND($I$1296*$H$1296,2)</f>
        <v>0</v>
      </c>
      <c r="K1296" s="161"/>
      <c r="L1296" s="103"/>
      <c r="M1296" s="165"/>
      <c r="N1296" s="179" t="s">
        <v>42</v>
      </c>
      <c r="O1296" s="180">
        <v>0</v>
      </c>
      <c r="P1296" s="180">
        <f>$O$1296*$H$1296</f>
        <v>0</v>
      </c>
      <c r="Q1296" s="180">
        <v>0</v>
      </c>
      <c r="R1296" s="180">
        <f>$Q$1296*$H$1296</f>
        <v>0</v>
      </c>
      <c r="S1296" s="180">
        <v>0</v>
      </c>
      <c r="T1296" s="181">
        <f>$S$1296*$H$1296</f>
        <v>0</v>
      </c>
      <c r="AR1296" s="99" t="s">
        <v>149</v>
      </c>
      <c r="AT1296" s="99" t="s">
        <v>145</v>
      </c>
      <c r="AU1296" s="99" t="s">
        <v>79</v>
      </c>
      <c r="AY1296" s="99" t="s">
        <v>142</v>
      </c>
      <c r="BE1296" s="169">
        <f>IF($N$1296="základní",$J$1296,0)</f>
        <v>0</v>
      </c>
      <c r="BF1296" s="169">
        <f>IF($N$1296="snížená",$J$1296,0)</f>
        <v>0</v>
      </c>
      <c r="BG1296" s="169">
        <f>IF($N$1296="zákl. přenesená",$J$1296,0)</f>
        <v>0</v>
      </c>
      <c r="BH1296" s="169">
        <f>IF($N$1296="sníž. přenesená",$J$1296,0)</f>
        <v>0</v>
      </c>
      <c r="BI1296" s="169">
        <f>IF($N$1296="nulová",$J$1296,0)</f>
        <v>0</v>
      </c>
      <c r="BJ1296" s="99" t="s">
        <v>77</v>
      </c>
      <c r="BK1296" s="169">
        <f>ROUND($I$1296*$H$1296,2)</f>
        <v>0</v>
      </c>
      <c r="BL1296" s="99" t="s">
        <v>149</v>
      </c>
      <c r="BM1296" s="99" t="s">
        <v>1845</v>
      </c>
    </row>
    <row r="1297" spans="2:65" s="102" customFormat="1" ht="15.75" customHeight="1" x14ac:dyDescent="0.3">
      <c r="B1297" s="103"/>
      <c r="C1297" s="162" t="s">
        <v>1846</v>
      </c>
      <c r="D1297" s="162" t="s">
        <v>145</v>
      </c>
      <c r="E1297" s="160" t="s">
        <v>1833</v>
      </c>
      <c r="F1297" s="161" t="s">
        <v>1834</v>
      </c>
      <c r="G1297" s="162" t="s">
        <v>755</v>
      </c>
      <c r="H1297" s="163">
        <v>1</v>
      </c>
      <c r="I1297" s="171"/>
      <c r="J1297" s="164">
        <f>ROUND($I$1297*$H$1297,2)</f>
        <v>0</v>
      </c>
      <c r="K1297" s="161"/>
      <c r="L1297" s="103"/>
      <c r="M1297" s="165"/>
      <c r="N1297" s="179" t="s">
        <v>42</v>
      </c>
      <c r="O1297" s="180">
        <v>0</v>
      </c>
      <c r="P1297" s="180">
        <f>$O$1297*$H$1297</f>
        <v>0</v>
      </c>
      <c r="Q1297" s="180">
        <v>0</v>
      </c>
      <c r="R1297" s="180">
        <f>$Q$1297*$H$1297</f>
        <v>0</v>
      </c>
      <c r="S1297" s="180">
        <v>0</v>
      </c>
      <c r="T1297" s="181">
        <f>$S$1297*$H$1297</f>
        <v>0</v>
      </c>
      <c r="AR1297" s="99" t="s">
        <v>149</v>
      </c>
      <c r="AT1297" s="99" t="s">
        <v>145</v>
      </c>
      <c r="AU1297" s="99" t="s">
        <v>79</v>
      </c>
      <c r="AY1297" s="99" t="s">
        <v>142</v>
      </c>
      <c r="BE1297" s="169">
        <f>IF($N$1297="základní",$J$1297,0)</f>
        <v>0</v>
      </c>
      <c r="BF1297" s="169">
        <f>IF($N$1297="snížená",$J$1297,0)</f>
        <v>0</v>
      </c>
      <c r="BG1297" s="169">
        <f>IF($N$1297="zákl. přenesená",$J$1297,0)</f>
        <v>0</v>
      </c>
      <c r="BH1297" s="169">
        <f>IF($N$1297="sníž. přenesená",$J$1297,0)</f>
        <v>0</v>
      </c>
      <c r="BI1297" s="169">
        <f>IF($N$1297="nulová",$J$1297,0)</f>
        <v>0</v>
      </c>
      <c r="BJ1297" s="99" t="s">
        <v>77</v>
      </c>
      <c r="BK1297" s="169">
        <f>ROUND($I$1297*$H$1297,2)</f>
        <v>0</v>
      </c>
      <c r="BL1297" s="99" t="s">
        <v>149</v>
      </c>
      <c r="BM1297" s="99" t="s">
        <v>1847</v>
      </c>
    </row>
    <row r="1298" spans="2:65" s="102" customFormat="1" ht="15.75" customHeight="1" x14ac:dyDescent="0.3">
      <c r="B1298" s="103"/>
      <c r="C1298" s="162" t="s">
        <v>1848</v>
      </c>
      <c r="D1298" s="162" t="s">
        <v>145</v>
      </c>
      <c r="E1298" s="160" t="s">
        <v>1825</v>
      </c>
      <c r="F1298" s="161" t="s">
        <v>1826</v>
      </c>
      <c r="G1298" s="162" t="s">
        <v>755</v>
      </c>
      <c r="H1298" s="163">
        <v>1</v>
      </c>
      <c r="I1298" s="171"/>
      <c r="J1298" s="164">
        <f>ROUND($I$1298*$H$1298,2)</f>
        <v>0</v>
      </c>
      <c r="K1298" s="161"/>
      <c r="L1298" s="103"/>
      <c r="M1298" s="165"/>
      <c r="N1298" s="179" t="s">
        <v>42</v>
      </c>
      <c r="O1298" s="180">
        <v>0</v>
      </c>
      <c r="P1298" s="180">
        <f>$O$1298*$H$1298</f>
        <v>0</v>
      </c>
      <c r="Q1298" s="180">
        <v>0</v>
      </c>
      <c r="R1298" s="180">
        <f>$Q$1298*$H$1298</f>
        <v>0</v>
      </c>
      <c r="S1298" s="180">
        <v>0</v>
      </c>
      <c r="T1298" s="181">
        <f>$S$1298*$H$1298</f>
        <v>0</v>
      </c>
      <c r="AR1298" s="99" t="s">
        <v>149</v>
      </c>
      <c r="AT1298" s="99" t="s">
        <v>145</v>
      </c>
      <c r="AU1298" s="99" t="s">
        <v>79</v>
      </c>
      <c r="AY1298" s="99" t="s">
        <v>142</v>
      </c>
      <c r="BE1298" s="169">
        <f>IF($N$1298="základní",$J$1298,0)</f>
        <v>0</v>
      </c>
      <c r="BF1298" s="169">
        <f>IF($N$1298="snížená",$J$1298,0)</f>
        <v>0</v>
      </c>
      <c r="BG1298" s="169">
        <f>IF($N$1298="zákl. přenesená",$J$1298,0)</f>
        <v>0</v>
      </c>
      <c r="BH1298" s="169">
        <f>IF($N$1298="sníž. přenesená",$J$1298,0)</f>
        <v>0</v>
      </c>
      <c r="BI1298" s="169">
        <f>IF($N$1298="nulová",$J$1298,0)</f>
        <v>0</v>
      </c>
      <c r="BJ1298" s="99" t="s">
        <v>77</v>
      </c>
      <c r="BK1298" s="169">
        <f>ROUND($I$1298*$H$1298,2)</f>
        <v>0</v>
      </c>
      <c r="BL1298" s="99" t="s">
        <v>149</v>
      </c>
      <c r="BM1298" s="99" t="s">
        <v>1849</v>
      </c>
    </row>
    <row r="1299" spans="2:65" s="102" customFormat="1" ht="15.75" customHeight="1" x14ac:dyDescent="0.3">
      <c r="B1299" s="103"/>
      <c r="C1299" s="162" t="s">
        <v>1850</v>
      </c>
      <c r="D1299" s="162" t="s">
        <v>145</v>
      </c>
      <c r="E1299" s="160" t="s">
        <v>1829</v>
      </c>
      <c r="F1299" s="161" t="s">
        <v>1830</v>
      </c>
      <c r="G1299" s="162" t="s">
        <v>755</v>
      </c>
      <c r="H1299" s="163">
        <v>1</v>
      </c>
      <c r="I1299" s="171"/>
      <c r="J1299" s="164">
        <f>ROUND($I$1299*$H$1299,2)</f>
        <v>0</v>
      </c>
      <c r="K1299" s="161"/>
      <c r="L1299" s="103"/>
      <c r="M1299" s="165"/>
      <c r="N1299" s="179" t="s">
        <v>42</v>
      </c>
      <c r="O1299" s="180">
        <v>0</v>
      </c>
      <c r="P1299" s="180">
        <f>$O$1299*$H$1299</f>
        <v>0</v>
      </c>
      <c r="Q1299" s="180">
        <v>0</v>
      </c>
      <c r="R1299" s="180">
        <f>$Q$1299*$H$1299</f>
        <v>0</v>
      </c>
      <c r="S1299" s="180">
        <v>0</v>
      </c>
      <c r="T1299" s="181">
        <f>$S$1299*$H$1299</f>
        <v>0</v>
      </c>
      <c r="AR1299" s="99" t="s">
        <v>149</v>
      </c>
      <c r="AT1299" s="99" t="s">
        <v>145</v>
      </c>
      <c r="AU1299" s="99" t="s">
        <v>79</v>
      </c>
      <c r="AY1299" s="99" t="s">
        <v>142</v>
      </c>
      <c r="BE1299" s="169">
        <f>IF($N$1299="základní",$J$1299,0)</f>
        <v>0</v>
      </c>
      <c r="BF1299" s="169">
        <f>IF($N$1299="snížená",$J$1299,0)</f>
        <v>0</v>
      </c>
      <c r="BG1299" s="169">
        <f>IF($N$1299="zákl. přenesená",$J$1299,0)</f>
        <v>0</v>
      </c>
      <c r="BH1299" s="169">
        <f>IF($N$1299="sníž. přenesená",$J$1299,0)</f>
        <v>0</v>
      </c>
      <c r="BI1299" s="169">
        <f>IF($N$1299="nulová",$J$1299,0)</f>
        <v>0</v>
      </c>
      <c r="BJ1299" s="99" t="s">
        <v>77</v>
      </c>
      <c r="BK1299" s="169">
        <f>ROUND($I$1299*$H$1299,2)</f>
        <v>0</v>
      </c>
      <c r="BL1299" s="99" t="s">
        <v>149</v>
      </c>
      <c r="BM1299" s="99" t="s">
        <v>1851</v>
      </c>
    </row>
    <row r="1300" spans="2:65" s="102" customFormat="1" ht="15.75" customHeight="1" x14ac:dyDescent="0.3">
      <c r="B1300" s="103"/>
      <c r="C1300" s="162" t="s">
        <v>1852</v>
      </c>
      <c r="D1300" s="162" t="s">
        <v>145</v>
      </c>
      <c r="E1300" s="160" t="s">
        <v>1833</v>
      </c>
      <c r="F1300" s="161" t="s">
        <v>1834</v>
      </c>
      <c r="G1300" s="162" t="s">
        <v>755</v>
      </c>
      <c r="H1300" s="163">
        <v>1</v>
      </c>
      <c r="I1300" s="171"/>
      <c r="J1300" s="164">
        <f>ROUND($I$1300*$H$1300,2)</f>
        <v>0</v>
      </c>
      <c r="K1300" s="161"/>
      <c r="L1300" s="103"/>
      <c r="M1300" s="165"/>
      <c r="N1300" s="179" t="s">
        <v>42</v>
      </c>
      <c r="O1300" s="180">
        <v>0</v>
      </c>
      <c r="P1300" s="180">
        <f>$O$1300*$H$1300</f>
        <v>0</v>
      </c>
      <c r="Q1300" s="180">
        <v>0</v>
      </c>
      <c r="R1300" s="180">
        <f>$Q$1300*$H$1300</f>
        <v>0</v>
      </c>
      <c r="S1300" s="180">
        <v>0</v>
      </c>
      <c r="T1300" s="181">
        <f>$S$1300*$H$1300</f>
        <v>0</v>
      </c>
      <c r="AR1300" s="99" t="s">
        <v>149</v>
      </c>
      <c r="AT1300" s="99" t="s">
        <v>145</v>
      </c>
      <c r="AU1300" s="99" t="s">
        <v>79</v>
      </c>
      <c r="AY1300" s="99" t="s">
        <v>142</v>
      </c>
      <c r="BE1300" s="169">
        <f>IF($N$1300="základní",$J$1300,0)</f>
        <v>0</v>
      </c>
      <c r="BF1300" s="169">
        <f>IF($N$1300="snížená",$J$1300,0)</f>
        <v>0</v>
      </c>
      <c r="BG1300" s="169">
        <f>IF($N$1300="zákl. přenesená",$J$1300,0)</f>
        <v>0</v>
      </c>
      <c r="BH1300" s="169">
        <f>IF($N$1300="sníž. přenesená",$J$1300,0)</f>
        <v>0</v>
      </c>
      <c r="BI1300" s="169">
        <f>IF($N$1300="nulová",$J$1300,0)</f>
        <v>0</v>
      </c>
      <c r="BJ1300" s="99" t="s">
        <v>77</v>
      </c>
      <c r="BK1300" s="169">
        <f>ROUND($I$1300*$H$1300,2)</f>
        <v>0</v>
      </c>
      <c r="BL1300" s="99" t="s">
        <v>149</v>
      </c>
      <c r="BM1300" s="99" t="s">
        <v>1853</v>
      </c>
    </row>
    <row r="1301" spans="2:65" s="102" customFormat="1" ht="15.75" customHeight="1" x14ac:dyDescent="0.3">
      <c r="B1301" s="103"/>
      <c r="C1301" s="162" t="s">
        <v>1854</v>
      </c>
      <c r="D1301" s="162" t="s">
        <v>145</v>
      </c>
      <c r="E1301" s="160" t="s">
        <v>1855</v>
      </c>
      <c r="F1301" s="161" t="s">
        <v>1856</v>
      </c>
      <c r="G1301" s="162" t="s">
        <v>755</v>
      </c>
      <c r="H1301" s="163">
        <v>2</v>
      </c>
      <c r="I1301" s="171"/>
      <c r="J1301" s="164">
        <f>ROUND($I$1301*$H$1301,2)</f>
        <v>0</v>
      </c>
      <c r="K1301" s="161"/>
      <c r="L1301" s="103"/>
      <c r="M1301" s="165"/>
      <c r="N1301" s="179" t="s">
        <v>42</v>
      </c>
      <c r="O1301" s="180">
        <v>0</v>
      </c>
      <c r="P1301" s="180">
        <f>$O$1301*$H$1301</f>
        <v>0</v>
      </c>
      <c r="Q1301" s="180">
        <v>0</v>
      </c>
      <c r="R1301" s="180">
        <f>$Q$1301*$H$1301</f>
        <v>0</v>
      </c>
      <c r="S1301" s="180">
        <v>0</v>
      </c>
      <c r="T1301" s="181">
        <f>$S$1301*$H$1301</f>
        <v>0</v>
      </c>
      <c r="AR1301" s="99" t="s">
        <v>149</v>
      </c>
      <c r="AT1301" s="99" t="s">
        <v>145</v>
      </c>
      <c r="AU1301" s="99" t="s">
        <v>79</v>
      </c>
      <c r="AY1301" s="99" t="s">
        <v>142</v>
      </c>
      <c r="BE1301" s="169">
        <f>IF($N$1301="základní",$J$1301,0)</f>
        <v>0</v>
      </c>
      <c r="BF1301" s="169">
        <f>IF($N$1301="snížená",$J$1301,0)</f>
        <v>0</v>
      </c>
      <c r="BG1301" s="169">
        <f>IF($N$1301="zákl. přenesená",$J$1301,0)</f>
        <v>0</v>
      </c>
      <c r="BH1301" s="169">
        <f>IF($N$1301="sníž. přenesená",$J$1301,0)</f>
        <v>0</v>
      </c>
      <c r="BI1301" s="169">
        <f>IF($N$1301="nulová",$J$1301,0)</f>
        <v>0</v>
      </c>
      <c r="BJ1301" s="99" t="s">
        <v>77</v>
      </c>
      <c r="BK1301" s="169">
        <f>ROUND($I$1301*$H$1301,2)</f>
        <v>0</v>
      </c>
      <c r="BL1301" s="99" t="s">
        <v>149</v>
      </c>
      <c r="BM1301" s="99" t="s">
        <v>1857</v>
      </c>
    </row>
    <row r="1302" spans="2:65" s="102" customFormat="1" ht="15.75" customHeight="1" x14ac:dyDescent="0.3">
      <c r="B1302" s="103"/>
      <c r="C1302" s="162" t="s">
        <v>1858</v>
      </c>
      <c r="D1302" s="162" t="s">
        <v>145</v>
      </c>
      <c r="E1302" s="160" t="s">
        <v>1825</v>
      </c>
      <c r="F1302" s="161" t="s">
        <v>1826</v>
      </c>
      <c r="G1302" s="162" t="s">
        <v>755</v>
      </c>
      <c r="H1302" s="163">
        <v>1</v>
      </c>
      <c r="I1302" s="171"/>
      <c r="J1302" s="164">
        <f>ROUND($I$1302*$H$1302,2)</f>
        <v>0</v>
      </c>
      <c r="K1302" s="161"/>
      <c r="L1302" s="103"/>
      <c r="M1302" s="165"/>
      <c r="N1302" s="179" t="s">
        <v>42</v>
      </c>
      <c r="O1302" s="180">
        <v>0</v>
      </c>
      <c r="P1302" s="180">
        <f>$O$1302*$H$1302</f>
        <v>0</v>
      </c>
      <c r="Q1302" s="180">
        <v>0</v>
      </c>
      <c r="R1302" s="180">
        <f>$Q$1302*$H$1302</f>
        <v>0</v>
      </c>
      <c r="S1302" s="180">
        <v>0</v>
      </c>
      <c r="T1302" s="181">
        <f>$S$1302*$H$1302</f>
        <v>0</v>
      </c>
      <c r="AR1302" s="99" t="s">
        <v>149</v>
      </c>
      <c r="AT1302" s="99" t="s">
        <v>145</v>
      </c>
      <c r="AU1302" s="99" t="s">
        <v>79</v>
      </c>
      <c r="AY1302" s="99" t="s">
        <v>142</v>
      </c>
      <c r="BE1302" s="169">
        <f>IF($N$1302="základní",$J$1302,0)</f>
        <v>0</v>
      </c>
      <c r="BF1302" s="169">
        <f>IF($N$1302="snížená",$J$1302,0)</f>
        <v>0</v>
      </c>
      <c r="BG1302" s="169">
        <f>IF($N$1302="zákl. přenesená",$J$1302,0)</f>
        <v>0</v>
      </c>
      <c r="BH1302" s="169">
        <f>IF($N$1302="sníž. přenesená",$J$1302,0)</f>
        <v>0</v>
      </c>
      <c r="BI1302" s="169">
        <f>IF($N$1302="nulová",$J$1302,0)</f>
        <v>0</v>
      </c>
      <c r="BJ1302" s="99" t="s">
        <v>77</v>
      </c>
      <c r="BK1302" s="169">
        <f>ROUND($I$1302*$H$1302,2)</f>
        <v>0</v>
      </c>
      <c r="BL1302" s="99" t="s">
        <v>149</v>
      </c>
      <c r="BM1302" s="99" t="s">
        <v>1859</v>
      </c>
    </row>
    <row r="1303" spans="2:65" s="102" customFormat="1" ht="15.75" customHeight="1" x14ac:dyDescent="0.3">
      <c r="B1303" s="103"/>
      <c r="C1303" s="162" t="s">
        <v>1860</v>
      </c>
      <c r="D1303" s="162" t="s">
        <v>145</v>
      </c>
      <c r="E1303" s="160" t="s">
        <v>1829</v>
      </c>
      <c r="F1303" s="161" t="s">
        <v>1830</v>
      </c>
      <c r="G1303" s="162" t="s">
        <v>755</v>
      </c>
      <c r="H1303" s="163">
        <v>1</v>
      </c>
      <c r="I1303" s="171"/>
      <c r="J1303" s="164">
        <f>ROUND($I$1303*$H$1303,2)</f>
        <v>0</v>
      </c>
      <c r="K1303" s="161"/>
      <c r="L1303" s="103"/>
      <c r="M1303" s="165"/>
      <c r="N1303" s="179" t="s">
        <v>42</v>
      </c>
      <c r="O1303" s="180">
        <v>0</v>
      </c>
      <c r="P1303" s="180">
        <f>$O$1303*$H$1303</f>
        <v>0</v>
      </c>
      <c r="Q1303" s="180">
        <v>0</v>
      </c>
      <c r="R1303" s="180">
        <f>$Q$1303*$H$1303</f>
        <v>0</v>
      </c>
      <c r="S1303" s="180">
        <v>0</v>
      </c>
      <c r="T1303" s="181">
        <f>$S$1303*$H$1303</f>
        <v>0</v>
      </c>
      <c r="AR1303" s="99" t="s">
        <v>149</v>
      </c>
      <c r="AT1303" s="99" t="s">
        <v>145</v>
      </c>
      <c r="AU1303" s="99" t="s">
        <v>79</v>
      </c>
      <c r="AY1303" s="99" t="s">
        <v>142</v>
      </c>
      <c r="BE1303" s="169">
        <f>IF($N$1303="základní",$J$1303,0)</f>
        <v>0</v>
      </c>
      <c r="BF1303" s="169">
        <f>IF($N$1303="snížená",$J$1303,0)</f>
        <v>0</v>
      </c>
      <c r="BG1303" s="169">
        <f>IF($N$1303="zákl. přenesená",$J$1303,0)</f>
        <v>0</v>
      </c>
      <c r="BH1303" s="169">
        <f>IF($N$1303="sníž. přenesená",$J$1303,0)</f>
        <v>0</v>
      </c>
      <c r="BI1303" s="169">
        <f>IF($N$1303="nulová",$J$1303,0)</f>
        <v>0</v>
      </c>
      <c r="BJ1303" s="99" t="s">
        <v>77</v>
      </c>
      <c r="BK1303" s="169">
        <f>ROUND($I$1303*$H$1303,2)</f>
        <v>0</v>
      </c>
      <c r="BL1303" s="99" t="s">
        <v>149</v>
      </c>
      <c r="BM1303" s="99" t="s">
        <v>1861</v>
      </c>
    </row>
    <row r="1304" spans="2:65" s="102" customFormat="1" ht="15.75" customHeight="1" x14ac:dyDescent="0.3">
      <c r="B1304" s="103"/>
      <c r="C1304" s="162" t="s">
        <v>1862</v>
      </c>
      <c r="D1304" s="162" t="s">
        <v>145</v>
      </c>
      <c r="E1304" s="160" t="s">
        <v>1833</v>
      </c>
      <c r="F1304" s="161" t="s">
        <v>1834</v>
      </c>
      <c r="G1304" s="162" t="s">
        <v>755</v>
      </c>
      <c r="H1304" s="163">
        <v>1</v>
      </c>
      <c r="I1304" s="171"/>
      <c r="J1304" s="164">
        <f>ROUND($I$1304*$H$1304,2)</f>
        <v>0</v>
      </c>
      <c r="K1304" s="161"/>
      <c r="L1304" s="103"/>
      <c r="M1304" s="165"/>
      <c r="N1304" s="179" t="s">
        <v>42</v>
      </c>
      <c r="O1304" s="180">
        <v>0</v>
      </c>
      <c r="P1304" s="180">
        <f>$O$1304*$H$1304</f>
        <v>0</v>
      </c>
      <c r="Q1304" s="180">
        <v>0</v>
      </c>
      <c r="R1304" s="180">
        <f>$Q$1304*$H$1304</f>
        <v>0</v>
      </c>
      <c r="S1304" s="180">
        <v>0</v>
      </c>
      <c r="T1304" s="181">
        <f>$S$1304*$H$1304</f>
        <v>0</v>
      </c>
      <c r="AR1304" s="99" t="s">
        <v>149</v>
      </c>
      <c r="AT1304" s="99" t="s">
        <v>145</v>
      </c>
      <c r="AU1304" s="99" t="s">
        <v>79</v>
      </c>
      <c r="AY1304" s="99" t="s">
        <v>142</v>
      </c>
      <c r="BE1304" s="169">
        <f>IF($N$1304="základní",$J$1304,0)</f>
        <v>0</v>
      </c>
      <c r="BF1304" s="169">
        <f>IF($N$1304="snížená",$J$1304,0)</f>
        <v>0</v>
      </c>
      <c r="BG1304" s="169">
        <f>IF($N$1304="zákl. přenesená",$J$1304,0)</f>
        <v>0</v>
      </c>
      <c r="BH1304" s="169">
        <f>IF($N$1304="sníž. přenesená",$J$1304,0)</f>
        <v>0</v>
      </c>
      <c r="BI1304" s="169">
        <f>IF($N$1304="nulová",$J$1304,0)</f>
        <v>0</v>
      </c>
      <c r="BJ1304" s="99" t="s">
        <v>77</v>
      </c>
      <c r="BK1304" s="169">
        <f>ROUND($I$1304*$H$1304,2)</f>
        <v>0</v>
      </c>
      <c r="BL1304" s="99" t="s">
        <v>149</v>
      </c>
      <c r="BM1304" s="99" t="s">
        <v>1863</v>
      </c>
    </row>
    <row r="1305" spans="2:65" s="102" customFormat="1" ht="15.75" customHeight="1" x14ac:dyDescent="0.3">
      <c r="B1305" s="103"/>
      <c r="C1305" s="162" t="s">
        <v>1864</v>
      </c>
      <c r="D1305" s="162" t="s">
        <v>145</v>
      </c>
      <c r="E1305" s="160" t="s">
        <v>1825</v>
      </c>
      <c r="F1305" s="161" t="s">
        <v>1826</v>
      </c>
      <c r="G1305" s="162" t="s">
        <v>755</v>
      </c>
      <c r="H1305" s="163">
        <v>1</v>
      </c>
      <c r="I1305" s="171"/>
      <c r="J1305" s="164">
        <f>ROUND($I$1305*$H$1305,2)</f>
        <v>0</v>
      </c>
      <c r="K1305" s="161"/>
      <c r="L1305" s="103"/>
      <c r="M1305" s="165"/>
      <c r="N1305" s="179" t="s">
        <v>42</v>
      </c>
      <c r="O1305" s="180">
        <v>0</v>
      </c>
      <c r="P1305" s="180">
        <f>$O$1305*$H$1305</f>
        <v>0</v>
      </c>
      <c r="Q1305" s="180">
        <v>0</v>
      </c>
      <c r="R1305" s="180">
        <f>$Q$1305*$H$1305</f>
        <v>0</v>
      </c>
      <c r="S1305" s="180">
        <v>0</v>
      </c>
      <c r="T1305" s="181">
        <f>$S$1305*$H$1305</f>
        <v>0</v>
      </c>
      <c r="AR1305" s="99" t="s">
        <v>149</v>
      </c>
      <c r="AT1305" s="99" t="s">
        <v>145</v>
      </c>
      <c r="AU1305" s="99" t="s">
        <v>79</v>
      </c>
      <c r="AY1305" s="99" t="s">
        <v>142</v>
      </c>
      <c r="BE1305" s="169">
        <f>IF($N$1305="základní",$J$1305,0)</f>
        <v>0</v>
      </c>
      <c r="BF1305" s="169">
        <f>IF($N$1305="snížená",$J$1305,0)</f>
        <v>0</v>
      </c>
      <c r="BG1305" s="169">
        <f>IF($N$1305="zákl. přenesená",$J$1305,0)</f>
        <v>0</v>
      </c>
      <c r="BH1305" s="169">
        <f>IF($N$1305="sníž. přenesená",$J$1305,0)</f>
        <v>0</v>
      </c>
      <c r="BI1305" s="169">
        <f>IF($N$1305="nulová",$J$1305,0)</f>
        <v>0</v>
      </c>
      <c r="BJ1305" s="99" t="s">
        <v>77</v>
      </c>
      <c r="BK1305" s="169">
        <f>ROUND($I$1305*$H$1305,2)</f>
        <v>0</v>
      </c>
      <c r="BL1305" s="99" t="s">
        <v>149</v>
      </c>
      <c r="BM1305" s="99" t="s">
        <v>1865</v>
      </c>
    </row>
    <row r="1306" spans="2:65" s="102" customFormat="1" ht="15.75" customHeight="1" x14ac:dyDescent="0.3">
      <c r="B1306" s="103"/>
      <c r="C1306" s="162" t="s">
        <v>1866</v>
      </c>
      <c r="D1306" s="162" t="s">
        <v>145</v>
      </c>
      <c r="E1306" s="160" t="s">
        <v>1829</v>
      </c>
      <c r="F1306" s="161" t="s">
        <v>1830</v>
      </c>
      <c r="G1306" s="162" t="s">
        <v>755</v>
      </c>
      <c r="H1306" s="163">
        <v>1</v>
      </c>
      <c r="I1306" s="171"/>
      <c r="J1306" s="164">
        <f>ROUND($I$1306*$H$1306,2)</f>
        <v>0</v>
      </c>
      <c r="K1306" s="161"/>
      <c r="L1306" s="103"/>
      <c r="M1306" s="165"/>
      <c r="N1306" s="179" t="s">
        <v>42</v>
      </c>
      <c r="O1306" s="180">
        <v>0</v>
      </c>
      <c r="P1306" s="180">
        <f>$O$1306*$H$1306</f>
        <v>0</v>
      </c>
      <c r="Q1306" s="180">
        <v>0</v>
      </c>
      <c r="R1306" s="180">
        <f>$Q$1306*$H$1306</f>
        <v>0</v>
      </c>
      <c r="S1306" s="180">
        <v>0</v>
      </c>
      <c r="T1306" s="181">
        <f>$S$1306*$H$1306</f>
        <v>0</v>
      </c>
      <c r="AR1306" s="99" t="s">
        <v>149</v>
      </c>
      <c r="AT1306" s="99" t="s">
        <v>145</v>
      </c>
      <c r="AU1306" s="99" t="s">
        <v>79</v>
      </c>
      <c r="AY1306" s="99" t="s">
        <v>142</v>
      </c>
      <c r="BE1306" s="169">
        <f>IF($N$1306="základní",$J$1306,0)</f>
        <v>0</v>
      </c>
      <c r="BF1306" s="169">
        <f>IF($N$1306="snížená",$J$1306,0)</f>
        <v>0</v>
      </c>
      <c r="BG1306" s="169">
        <f>IF($N$1306="zákl. přenesená",$J$1306,0)</f>
        <v>0</v>
      </c>
      <c r="BH1306" s="169">
        <f>IF($N$1306="sníž. přenesená",$J$1306,0)</f>
        <v>0</v>
      </c>
      <c r="BI1306" s="169">
        <f>IF($N$1306="nulová",$J$1306,0)</f>
        <v>0</v>
      </c>
      <c r="BJ1306" s="99" t="s">
        <v>77</v>
      </c>
      <c r="BK1306" s="169">
        <f>ROUND($I$1306*$H$1306,2)</f>
        <v>0</v>
      </c>
      <c r="BL1306" s="99" t="s">
        <v>149</v>
      </c>
      <c r="BM1306" s="99" t="s">
        <v>1867</v>
      </c>
    </row>
    <row r="1307" spans="2:65" s="102" customFormat="1" ht="15.75" customHeight="1" x14ac:dyDescent="0.3">
      <c r="B1307" s="103"/>
      <c r="C1307" s="162" t="s">
        <v>1868</v>
      </c>
      <c r="D1307" s="162" t="s">
        <v>145</v>
      </c>
      <c r="E1307" s="160" t="s">
        <v>1833</v>
      </c>
      <c r="F1307" s="161" t="s">
        <v>1834</v>
      </c>
      <c r="G1307" s="162" t="s">
        <v>755</v>
      </c>
      <c r="H1307" s="163">
        <v>1</v>
      </c>
      <c r="I1307" s="171"/>
      <c r="J1307" s="164">
        <f>ROUND($I$1307*$H$1307,2)</f>
        <v>0</v>
      </c>
      <c r="K1307" s="161"/>
      <c r="L1307" s="103"/>
      <c r="M1307" s="165"/>
      <c r="N1307" s="179" t="s">
        <v>42</v>
      </c>
      <c r="O1307" s="180">
        <v>0</v>
      </c>
      <c r="P1307" s="180">
        <f>$O$1307*$H$1307</f>
        <v>0</v>
      </c>
      <c r="Q1307" s="180">
        <v>0</v>
      </c>
      <c r="R1307" s="180">
        <f>$Q$1307*$H$1307</f>
        <v>0</v>
      </c>
      <c r="S1307" s="180">
        <v>0</v>
      </c>
      <c r="T1307" s="181">
        <f>$S$1307*$H$1307</f>
        <v>0</v>
      </c>
      <c r="AR1307" s="99" t="s">
        <v>149</v>
      </c>
      <c r="AT1307" s="99" t="s">
        <v>145</v>
      </c>
      <c r="AU1307" s="99" t="s">
        <v>79</v>
      </c>
      <c r="AY1307" s="99" t="s">
        <v>142</v>
      </c>
      <c r="BE1307" s="169">
        <f>IF($N$1307="základní",$J$1307,0)</f>
        <v>0</v>
      </c>
      <c r="BF1307" s="169">
        <f>IF($N$1307="snížená",$J$1307,0)</f>
        <v>0</v>
      </c>
      <c r="BG1307" s="169">
        <f>IF($N$1307="zákl. přenesená",$J$1307,0)</f>
        <v>0</v>
      </c>
      <c r="BH1307" s="169">
        <f>IF($N$1307="sníž. přenesená",$J$1307,0)</f>
        <v>0</v>
      </c>
      <c r="BI1307" s="169">
        <f>IF($N$1307="nulová",$J$1307,0)</f>
        <v>0</v>
      </c>
      <c r="BJ1307" s="99" t="s">
        <v>77</v>
      </c>
      <c r="BK1307" s="169">
        <f>ROUND($I$1307*$H$1307,2)</f>
        <v>0</v>
      </c>
      <c r="BL1307" s="99" t="s">
        <v>149</v>
      </c>
      <c r="BM1307" s="99" t="s">
        <v>1869</v>
      </c>
    </row>
    <row r="1308" spans="2:65" s="102" customFormat="1" ht="15.75" customHeight="1" x14ac:dyDescent="0.3">
      <c r="B1308" s="103"/>
      <c r="C1308" s="162" t="s">
        <v>1870</v>
      </c>
      <c r="D1308" s="162" t="s">
        <v>145</v>
      </c>
      <c r="E1308" s="160" t="s">
        <v>1871</v>
      </c>
      <c r="F1308" s="161" t="s">
        <v>1872</v>
      </c>
      <c r="G1308" s="162" t="s">
        <v>755</v>
      </c>
      <c r="H1308" s="163">
        <v>1</v>
      </c>
      <c r="I1308" s="171"/>
      <c r="J1308" s="164">
        <f>ROUND($I$1308*$H$1308,2)</f>
        <v>0</v>
      </c>
      <c r="K1308" s="161"/>
      <c r="L1308" s="103"/>
      <c r="M1308" s="165"/>
      <c r="N1308" s="179" t="s">
        <v>42</v>
      </c>
      <c r="O1308" s="180">
        <v>0</v>
      </c>
      <c r="P1308" s="180">
        <f>$O$1308*$H$1308</f>
        <v>0</v>
      </c>
      <c r="Q1308" s="180">
        <v>0</v>
      </c>
      <c r="R1308" s="180">
        <f>$Q$1308*$H$1308</f>
        <v>0</v>
      </c>
      <c r="S1308" s="180">
        <v>0</v>
      </c>
      <c r="T1308" s="181">
        <f>$S$1308*$H$1308</f>
        <v>0</v>
      </c>
      <c r="AR1308" s="99" t="s">
        <v>149</v>
      </c>
      <c r="AT1308" s="99" t="s">
        <v>145</v>
      </c>
      <c r="AU1308" s="99" t="s">
        <v>79</v>
      </c>
      <c r="AY1308" s="99" t="s">
        <v>142</v>
      </c>
      <c r="BE1308" s="169">
        <f>IF($N$1308="základní",$J$1308,0)</f>
        <v>0</v>
      </c>
      <c r="BF1308" s="169">
        <f>IF($N$1308="snížená",$J$1308,0)</f>
        <v>0</v>
      </c>
      <c r="BG1308" s="169">
        <f>IF($N$1308="zákl. přenesená",$J$1308,0)</f>
        <v>0</v>
      </c>
      <c r="BH1308" s="169">
        <f>IF($N$1308="sníž. přenesená",$J$1308,0)</f>
        <v>0</v>
      </c>
      <c r="BI1308" s="169">
        <f>IF($N$1308="nulová",$J$1308,0)</f>
        <v>0</v>
      </c>
      <c r="BJ1308" s="99" t="s">
        <v>77</v>
      </c>
      <c r="BK1308" s="169">
        <f>ROUND($I$1308*$H$1308,2)</f>
        <v>0</v>
      </c>
      <c r="BL1308" s="99" t="s">
        <v>149</v>
      </c>
      <c r="BM1308" s="99" t="s">
        <v>1873</v>
      </c>
    </row>
    <row r="1309" spans="2:65" s="102" customFormat="1" ht="15.75" customHeight="1" x14ac:dyDescent="0.3">
      <c r="B1309" s="103"/>
      <c r="C1309" s="162" t="s">
        <v>1874</v>
      </c>
      <c r="D1309" s="162" t="s">
        <v>145</v>
      </c>
      <c r="E1309" s="160" t="s">
        <v>1875</v>
      </c>
      <c r="F1309" s="161" t="s">
        <v>1876</v>
      </c>
      <c r="G1309" s="162" t="s">
        <v>755</v>
      </c>
      <c r="H1309" s="163">
        <v>1</v>
      </c>
      <c r="I1309" s="171"/>
      <c r="J1309" s="164">
        <f>ROUND($I$1309*$H$1309,2)</f>
        <v>0</v>
      </c>
      <c r="K1309" s="161"/>
      <c r="L1309" s="103"/>
      <c r="M1309" s="165"/>
      <c r="N1309" s="179" t="s">
        <v>42</v>
      </c>
      <c r="O1309" s="180">
        <v>0</v>
      </c>
      <c r="P1309" s="180">
        <f>$O$1309*$H$1309</f>
        <v>0</v>
      </c>
      <c r="Q1309" s="180">
        <v>0</v>
      </c>
      <c r="R1309" s="180">
        <f>$Q$1309*$H$1309</f>
        <v>0</v>
      </c>
      <c r="S1309" s="180">
        <v>0</v>
      </c>
      <c r="T1309" s="181">
        <f>$S$1309*$H$1309</f>
        <v>0</v>
      </c>
      <c r="AR1309" s="99" t="s">
        <v>149</v>
      </c>
      <c r="AT1309" s="99" t="s">
        <v>145</v>
      </c>
      <c r="AU1309" s="99" t="s">
        <v>79</v>
      </c>
      <c r="AY1309" s="99" t="s">
        <v>142</v>
      </c>
      <c r="BE1309" s="169">
        <f>IF($N$1309="základní",$J$1309,0)</f>
        <v>0</v>
      </c>
      <c r="BF1309" s="169">
        <f>IF($N$1309="snížená",$J$1309,0)</f>
        <v>0</v>
      </c>
      <c r="BG1309" s="169">
        <f>IF($N$1309="zákl. přenesená",$J$1309,0)</f>
        <v>0</v>
      </c>
      <c r="BH1309" s="169">
        <f>IF($N$1309="sníž. přenesená",$J$1309,0)</f>
        <v>0</v>
      </c>
      <c r="BI1309" s="169">
        <f>IF($N$1309="nulová",$J$1309,0)</f>
        <v>0</v>
      </c>
      <c r="BJ1309" s="99" t="s">
        <v>77</v>
      </c>
      <c r="BK1309" s="169">
        <f>ROUND($I$1309*$H$1309,2)</f>
        <v>0</v>
      </c>
      <c r="BL1309" s="99" t="s">
        <v>149</v>
      </c>
      <c r="BM1309" s="99" t="s">
        <v>1877</v>
      </c>
    </row>
    <row r="1310" spans="2:65" s="102" customFormat="1" ht="15.75" customHeight="1" x14ac:dyDescent="0.3">
      <c r="B1310" s="103"/>
      <c r="C1310" s="162" t="s">
        <v>1878</v>
      </c>
      <c r="D1310" s="162" t="s">
        <v>145</v>
      </c>
      <c r="E1310" s="160" t="s">
        <v>1879</v>
      </c>
      <c r="F1310" s="161" t="s">
        <v>1880</v>
      </c>
      <c r="G1310" s="162" t="s">
        <v>755</v>
      </c>
      <c r="H1310" s="163">
        <v>1</v>
      </c>
      <c r="I1310" s="171"/>
      <c r="J1310" s="164">
        <f>ROUND($I$1310*$H$1310,2)</f>
        <v>0</v>
      </c>
      <c r="K1310" s="161"/>
      <c r="L1310" s="103"/>
      <c r="M1310" s="165"/>
      <c r="N1310" s="179" t="s">
        <v>42</v>
      </c>
      <c r="O1310" s="180">
        <v>0</v>
      </c>
      <c r="P1310" s="180">
        <f>$O$1310*$H$1310</f>
        <v>0</v>
      </c>
      <c r="Q1310" s="180">
        <v>0</v>
      </c>
      <c r="R1310" s="180">
        <f>$Q$1310*$H$1310</f>
        <v>0</v>
      </c>
      <c r="S1310" s="180">
        <v>0</v>
      </c>
      <c r="T1310" s="181">
        <f>$S$1310*$H$1310</f>
        <v>0</v>
      </c>
      <c r="AR1310" s="99" t="s">
        <v>149</v>
      </c>
      <c r="AT1310" s="99" t="s">
        <v>145</v>
      </c>
      <c r="AU1310" s="99" t="s">
        <v>79</v>
      </c>
      <c r="AY1310" s="99" t="s">
        <v>142</v>
      </c>
      <c r="BE1310" s="169">
        <f>IF($N$1310="základní",$J$1310,0)</f>
        <v>0</v>
      </c>
      <c r="BF1310" s="169">
        <f>IF($N$1310="snížená",$J$1310,0)</f>
        <v>0</v>
      </c>
      <c r="BG1310" s="169">
        <f>IF($N$1310="zákl. přenesená",$J$1310,0)</f>
        <v>0</v>
      </c>
      <c r="BH1310" s="169">
        <f>IF($N$1310="sníž. přenesená",$J$1310,0)</f>
        <v>0</v>
      </c>
      <c r="BI1310" s="169">
        <f>IF($N$1310="nulová",$J$1310,0)</f>
        <v>0</v>
      </c>
      <c r="BJ1310" s="99" t="s">
        <v>77</v>
      </c>
      <c r="BK1310" s="169">
        <f>ROUND($I$1310*$H$1310,2)</f>
        <v>0</v>
      </c>
      <c r="BL1310" s="99" t="s">
        <v>149</v>
      </c>
      <c r="BM1310" s="99" t="s">
        <v>1881</v>
      </c>
    </row>
    <row r="1311" spans="2:65" s="102" customFormat="1" ht="15.75" customHeight="1" x14ac:dyDescent="0.3">
      <c r="B1311" s="103"/>
      <c r="C1311" s="162" t="s">
        <v>1882</v>
      </c>
      <c r="D1311" s="162" t="s">
        <v>145</v>
      </c>
      <c r="E1311" s="160" t="s">
        <v>1883</v>
      </c>
      <c r="F1311" s="161" t="s">
        <v>1884</v>
      </c>
      <c r="G1311" s="162" t="s">
        <v>755</v>
      </c>
      <c r="H1311" s="163">
        <v>1</v>
      </c>
      <c r="I1311" s="171"/>
      <c r="J1311" s="164">
        <f>ROUND($I$1311*$H$1311,2)</f>
        <v>0</v>
      </c>
      <c r="K1311" s="161"/>
      <c r="L1311" s="103"/>
      <c r="M1311" s="165"/>
      <c r="N1311" s="179" t="s">
        <v>42</v>
      </c>
      <c r="O1311" s="180">
        <v>0</v>
      </c>
      <c r="P1311" s="180">
        <f>$O$1311*$H$1311</f>
        <v>0</v>
      </c>
      <c r="Q1311" s="180">
        <v>0</v>
      </c>
      <c r="R1311" s="180">
        <f>$Q$1311*$H$1311</f>
        <v>0</v>
      </c>
      <c r="S1311" s="180">
        <v>0</v>
      </c>
      <c r="T1311" s="181">
        <f>$S$1311*$H$1311</f>
        <v>0</v>
      </c>
      <c r="AR1311" s="99" t="s">
        <v>149</v>
      </c>
      <c r="AT1311" s="99" t="s">
        <v>145</v>
      </c>
      <c r="AU1311" s="99" t="s">
        <v>79</v>
      </c>
      <c r="AY1311" s="99" t="s">
        <v>142</v>
      </c>
      <c r="BE1311" s="169">
        <f>IF($N$1311="základní",$J$1311,0)</f>
        <v>0</v>
      </c>
      <c r="BF1311" s="169">
        <f>IF($N$1311="snížená",$J$1311,0)</f>
        <v>0</v>
      </c>
      <c r="BG1311" s="169">
        <f>IF($N$1311="zákl. přenesená",$J$1311,0)</f>
        <v>0</v>
      </c>
      <c r="BH1311" s="169">
        <f>IF($N$1311="sníž. přenesená",$J$1311,0)</f>
        <v>0</v>
      </c>
      <c r="BI1311" s="169">
        <f>IF($N$1311="nulová",$J$1311,0)</f>
        <v>0</v>
      </c>
      <c r="BJ1311" s="99" t="s">
        <v>77</v>
      </c>
      <c r="BK1311" s="169">
        <f>ROUND($I$1311*$H$1311,2)</f>
        <v>0</v>
      </c>
      <c r="BL1311" s="99" t="s">
        <v>149</v>
      </c>
      <c r="BM1311" s="99" t="s">
        <v>1885</v>
      </c>
    </row>
    <row r="1312" spans="2:65" s="102" customFormat="1" ht="15.75" customHeight="1" x14ac:dyDescent="0.3">
      <c r="B1312" s="103"/>
      <c r="C1312" s="162" t="s">
        <v>1886</v>
      </c>
      <c r="D1312" s="162" t="s">
        <v>145</v>
      </c>
      <c r="E1312" s="160" t="s">
        <v>1887</v>
      </c>
      <c r="F1312" s="161" t="s">
        <v>1888</v>
      </c>
      <c r="G1312" s="162" t="s">
        <v>755</v>
      </c>
      <c r="H1312" s="163">
        <v>1</v>
      </c>
      <c r="I1312" s="171"/>
      <c r="J1312" s="164">
        <f>ROUND($I$1312*$H$1312,2)</f>
        <v>0</v>
      </c>
      <c r="K1312" s="161"/>
      <c r="L1312" s="103"/>
      <c r="M1312" s="165"/>
      <c r="N1312" s="179" t="s">
        <v>42</v>
      </c>
      <c r="O1312" s="180">
        <v>0</v>
      </c>
      <c r="P1312" s="180">
        <f>$O$1312*$H$1312</f>
        <v>0</v>
      </c>
      <c r="Q1312" s="180">
        <v>0</v>
      </c>
      <c r="R1312" s="180">
        <f>$Q$1312*$H$1312</f>
        <v>0</v>
      </c>
      <c r="S1312" s="180">
        <v>0</v>
      </c>
      <c r="T1312" s="181">
        <f>$S$1312*$H$1312</f>
        <v>0</v>
      </c>
      <c r="AR1312" s="99" t="s">
        <v>149</v>
      </c>
      <c r="AT1312" s="99" t="s">
        <v>145</v>
      </c>
      <c r="AU1312" s="99" t="s">
        <v>79</v>
      </c>
      <c r="AY1312" s="99" t="s">
        <v>142</v>
      </c>
      <c r="BE1312" s="169">
        <f>IF($N$1312="základní",$J$1312,0)</f>
        <v>0</v>
      </c>
      <c r="BF1312" s="169">
        <f>IF($N$1312="snížená",$J$1312,0)</f>
        <v>0</v>
      </c>
      <c r="BG1312" s="169">
        <f>IF($N$1312="zákl. přenesená",$J$1312,0)</f>
        <v>0</v>
      </c>
      <c r="BH1312" s="169">
        <f>IF($N$1312="sníž. přenesená",$J$1312,0)</f>
        <v>0</v>
      </c>
      <c r="BI1312" s="169">
        <f>IF($N$1312="nulová",$J$1312,0)</f>
        <v>0</v>
      </c>
      <c r="BJ1312" s="99" t="s">
        <v>77</v>
      </c>
      <c r="BK1312" s="169">
        <f>ROUND($I$1312*$H$1312,2)</f>
        <v>0</v>
      </c>
      <c r="BL1312" s="99" t="s">
        <v>149</v>
      </c>
      <c r="BM1312" s="99" t="s">
        <v>1889</v>
      </c>
    </row>
    <row r="1313" spans="2:65" s="102" customFormat="1" ht="15.75" customHeight="1" x14ac:dyDescent="0.3">
      <c r="B1313" s="103"/>
      <c r="C1313" s="162" t="s">
        <v>1890</v>
      </c>
      <c r="D1313" s="162" t="s">
        <v>145</v>
      </c>
      <c r="E1313" s="160" t="s">
        <v>1825</v>
      </c>
      <c r="F1313" s="161" t="s">
        <v>1826</v>
      </c>
      <c r="G1313" s="162" t="s">
        <v>755</v>
      </c>
      <c r="H1313" s="163">
        <v>1</v>
      </c>
      <c r="I1313" s="171"/>
      <c r="J1313" s="164">
        <f>ROUND($I$1313*$H$1313,2)</f>
        <v>0</v>
      </c>
      <c r="K1313" s="161"/>
      <c r="L1313" s="103"/>
      <c r="M1313" s="165"/>
      <c r="N1313" s="179" t="s">
        <v>42</v>
      </c>
      <c r="O1313" s="180">
        <v>0</v>
      </c>
      <c r="P1313" s="180">
        <f>$O$1313*$H$1313</f>
        <v>0</v>
      </c>
      <c r="Q1313" s="180">
        <v>0</v>
      </c>
      <c r="R1313" s="180">
        <f>$Q$1313*$H$1313</f>
        <v>0</v>
      </c>
      <c r="S1313" s="180">
        <v>0</v>
      </c>
      <c r="T1313" s="181">
        <f>$S$1313*$H$1313</f>
        <v>0</v>
      </c>
      <c r="AR1313" s="99" t="s">
        <v>149</v>
      </c>
      <c r="AT1313" s="99" t="s">
        <v>145</v>
      </c>
      <c r="AU1313" s="99" t="s">
        <v>79</v>
      </c>
      <c r="AY1313" s="99" t="s">
        <v>142</v>
      </c>
      <c r="BE1313" s="169">
        <f>IF($N$1313="základní",$J$1313,0)</f>
        <v>0</v>
      </c>
      <c r="BF1313" s="169">
        <f>IF($N$1313="snížená",$J$1313,0)</f>
        <v>0</v>
      </c>
      <c r="BG1313" s="169">
        <f>IF($N$1313="zákl. přenesená",$J$1313,0)</f>
        <v>0</v>
      </c>
      <c r="BH1313" s="169">
        <f>IF($N$1313="sníž. přenesená",$J$1313,0)</f>
        <v>0</v>
      </c>
      <c r="BI1313" s="169">
        <f>IF($N$1313="nulová",$J$1313,0)</f>
        <v>0</v>
      </c>
      <c r="BJ1313" s="99" t="s">
        <v>77</v>
      </c>
      <c r="BK1313" s="169">
        <f>ROUND($I$1313*$H$1313,2)</f>
        <v>0</v>
      </c>
      <c r="BL1313" s="99" t="s">
        <v>149</v>
      </c>
      <c r="BM1313" s="99" t="s">
        <v>1891</v>
      </c>
    </row>
    <row r="1314" spans="2:65" s="102" customFormat="1" ht="15.75" customHeight="1" x14ac:dyDescent="0.3">
      <c r="B1314" s="103"/>
      <c r="C1314" s="162" t="s">
        <v>1892</v>
      </c>
      <c r="D1314" s="162" t="s">
        <v>145</v>
      </c>
      <c r="E1314" s="160" t="s">
        <v>1829</v>
      </c>
      <c r="F1314" s="161" t="s">
        <v>1830</v>
      </c>
      <c r="G1314" s="162" t="s">
        <v>755</v>
      </c>
      <c r="H1314" s="163">
        <v>1</v>
      </c>
      <c r="I1314" s="171"/>
      <c r="J1314" s="164">
        <f>ROUND($I$1314*$H$1314,2)</f>
        <v>0</v>
      </c>
      <c r="K1314" s="161"/>
      <c r="L1314" s="103"/>
      <c r="M1314" s="165"/>
      <c r="N1314" s="179" t="s">
        <v>42</v>
      </c>
      <c r="O1314" s="180">
        <v>0</v>
      </c>
      <c r="P1314" s="180">
        <f>$O$1314*$H$1314</f>
        <v>0</v>
      </c>
      <c r="Q1314" s="180">
        <v>0</v>
      </c>
      <c r="R1314" s="180">
        <f>$Q$1314*$H$1314</f>
        <v>0</v>
      </c>
      <c r="S1314" s="180">
        <v>0</v>
      </c>
      <c r="T1314" s="181">
        <f>$S$1314*$H$1314</f>
        <v>0</v>
      </c>
      <c r="AR1314" s="99" t="s">
        <v>149</v>
      </c>
      <c r="AT1314" s="99" t="s">
        <v>145</v>
      </c>
      <c r="AU1314" s="99" t="s">
        <v>79</v>
      </c>
      <c r="AY1314" s="99" t="s">
        <v>142</v>
      </c>
      <c r="BE1314" s="169">
        <f>IF($N$1314="základní",$J$1314,0)</f>
        <v>0</v>
      </c>
      <c r="BF1314" s="169">
        <f>IF($N$1314="snížená",$J$1314,0)</f>
        <v>0</v>
      </c>
      <c r="BG1314" s="169">
        <f>IF($N$1314="zákl. přenesená",$J$1314,0)</f>
        <v>0</v>
      </c>
      <c r="BH1314" s="169">
        <f>IF($N$1314="sníž. přenesená",$J$1314,0)</f>
        <v>0</v>
      </c>
      <c r="BI1314" s="169">
        <f>IF($N$1314="nulová",$J$1314,0)</f>
        <v>0</v>
      </c>
      <c r="BJ1314" s="99" t="s">
        <v>77</v>
      </c>
      <c r="BK1314" s="169">
        <f>ROUND($I$1314*$H$1314,2)</f>
        <v>0</v>
      </c>
      <c r="BL1314" s="99" t="s">
        <v>149</v>
      </c>
      <c r="BM1314" s="99" t="s">
        <v>1893</v>
      </c>
    </row>
    <row r="1315" spans="2:65" s="102" customFormat="1" ht="15.75" customHeight="1" x14ac:dyDescent="0.3">
      <c r="B1315" s="103"/>
      <c r="C1315" s="162" t="s">
        <v>1894</v>
      </c>
      <c r="D1315" s="162" t="s">
        <v>145</v>
      </c>
      <c r="E1315" s="160" t="s">
        <v>1833</v>
      </c>
      <c r="F1315" s="161" t="s">
        <v>1834</v>
      </c>
      <c r="G1315" s="162" t="s">
        <v>755</v>
      </c>
      <c r="H1315" s="163">
        <v>1</v>
      </c>
      <c r="I1315" s="171"/>
      <c r="J1315" s="164">
        <f>ROUND($I$1315*$H$1315,2)</f>
        <v>0</v>
      </c>
      <c r="K1315" s="161"/>
      <c r="L1315" s="103"/>
      <c r="M1315" s="165"/>
      <c r="N1315" s="179" t="s">
        <v>42</v>
      </c>
      <c r="O1315" s="180">
        <v>0</v>
      </c>
      <c r="P1315" s="180">
        <f>$O$1315*$H$1315</f>
        <v>0</v>
      </c>
      <c r="Q1315" s="180">
        <v>0</v>
      </c>
      <c r="R1315" s="180">
        <f>$Q$1315*$H$1315</f>
        <v>0</v>
      </c>
      <c r="S1315" s="180">
        <v>0</v>
      </c>
      <c r="T1315" s="181">
        <f>$S$1315*$H$1315</f>
        <v>0</v>
      </c>
      <c r="AR1315" s="99" t="s">
        <v>149</v>
      </c>
      <c r="AT1315" s="99" t="s">
        <v>145</v>
      </c>
      <c r="AU1315" s="99" t="s">
        <v>79</v>
      </c>
      <c r="AY1315" s="99" t="s">
        <v>142</v>
      </c>
      <c r="BE1315" s="169">
        <f>IF($N$1315="základní",$J$1315,0)</f>
        <v>0</v>
      </c>
      <c r="BF1315" s="169">
        <f>IF($N$1315="snížená",$J$1315,0)</f>
        <v>0</v>
      </c>
      <c r="BG1315" s="169">
        <f>IF($N$1315="zákl. přenesená",$J$1315,0)</f>
        <v>0</v>
      </c>
      <c r="BH1315" s="169">
        <f>IF($N$1315="sníž. přenesená",$J$1315,0)</f>
        <v>0</v>
      </c>
      <c r="BI1315" s="169">
        <f>IF($N$1315="nulová",$J$1315,0)</f>
        <v>0</v>
      </c>
      <c r="BJ1315" s="99" t="s">
        <v>77</v>
      </c>
      <c r="BK1315" s="169">
        <f>ROUND($I$1315*$H$1315,2)</f>
        <v>0</v>
      </c>
      <c r="BL1315" s="99" t="s">
        <v>149</v>
      </c>
      <c r="BM1315" s="99" t="s">
        <v>1895</v>
      </c>
    </row>
    <row r="1316" spans="2:65" s="102" customFormat="1" ht="15.75" customHeight="1" x14ac:dyDescent="0.3">
      <c r="B1316" s="103"/>
      <c r="C1316" s="162" t="s">
        <v>1896</v>
      </c>
      <c r="D1316" s="162" t="s">
        <v>145</v>
      </c>
      <c r="E1316" s="160" t="s">
        <v>1855</v>
      </c>
      <c r="F1316" s="161" t="s">
        <v>1856</v>
      </c>
      <c r="G1316" s="162" t="s">
        <v>755</v>
      </c>
      <c r="H1316" s="163">
        <v>2</v>
      </c>
      <c r="I1316" s="171"/>
      <c r="J1316" s="164">
        <f>ROUND($I$1316*$H$1316,2)</f>
        <v>0</v>
      </c>
      <c r="K1316" s="161"/>
      <c r="L1316" s="103"/>
      <c r="M1316" s="165"/>
      <c r="N1316" s="179" t="s">
        <v>42</v>
      </c>
      <c r="O1316" s="180">
        <v>0</v>
      </c>
      <c r="P1316" s="180">
        <f>$O$1316*$H$1316</f>
        <v>0</v>
      </c>
      <c r="Q1316" s="180">
        <v>0</v>
      </c>
      <c r="R1316" s="180">
        <f>$Q$1316*$H$1316</f>
        <v>0</v>
      </c>
      <c r="S1316" s="180">
        <v>0</v>
      </c>
      <c r="T1316" s="181">
        <f>$S$1316*$H$1316</f>
        <v>0</v>
      </c>
      <c r="AR1316" s="99" t="s">
        <v>149</v>
      </c>
      <c r="AT1316" s="99" t="s">
        <v>145</v>
      </c>
      <c r="AU1316" s="99" t="s">
        <v>79</v>
      </c>
      <c r="AY1316" s="99" t="s">
        <v>142</v>
      </c>
      <c r="BE1316" s="169">
        <f>IF($N$1316="základní",$J$1316,0)</f>
        <v>0</v>
      </c>
      <c r="BF1316" s="169">
        <f>IF($N$1316="snížená",$J$1316,0)</f>
        <v>0</v>
      </c>
      <c r="BG1316" s="169">
        <f>IF($N$1316="zákl. přenesená",$J$1316,0)</f>
        <v>0</v>
      </c>
      <c r="BH1316" s="169">
        <f>IF($N$1316="sníž. přenesená",$J$1316,0)</f>
        <v>0</v>
      </c>
      <c r="BI1316" s="169">
        <f>IF($N$1316="nulová",$J$1316,0)</f>
        <v>0</v>
      </c>
      <c r="BJ1316" s="99" t="s">
        <v>77</v>
      </c>
      <c r="BK1316" s="169">
        <f>ROUND($I$1316*$H$1316,2)</f>
        <v>0</v>
      </c>
      <c r="BL1316" s="99" t="s">
        <v>149</v>
      </c>
      <c r="BM1316" s="99" t="s">
        <v>1897</v>
      </c>
    </row>
    <row r="1317" spans="2:65" s="102" customFormat="1" ht="15.75" customHeight="1" x14ac:dyDescent="0.3">
      <c r="B1317" s="103"/>
      <c r="C1317" s="162" t="s">
        <v>1898</v>
      </c>
      <c r="D1317" s="162" t="s">
        <v>145</v>
      </c>
      <c r="E1317" s="160" t="s">
        <v>1899</v>
      </c>
      <c r="F1317" s="161" t="s">
        <v>1900</v>
      </c>
      <c r="G1317" s="162" t="s">
        <v>755</v>
      </c>
      <c r="H1317" s="163">
        <v>1</v>
      </c>
      <c r="I1317" s="171"/>
      <c r="J1317" s="164">
        <f>ROUND($I$1317*$H$1317,2)</f>
        <v>0</v>
      </c>
      <c r="K1317" s="161"/>
      <c r="L1317" s="103"/>
      <c r="M1317" s="165"/>
      <c r="N1317" s="179" t="s">
        <v>42</v>
      </c>
      <c r="O1317" s="180">
        <v>0</v>
      </c>
      <c r="P1317" s="180">
        <f>$O$1317*$H$1317</f>
        <v>0</v>
      </c>
      <c r="Q1317" s="180">
        <v>0</v>
      </c>
      <c r="R1317" s="180">
        <f>$Q$1317*$H$1317</f>
        <v>0</v>
      </c>
      <c r="S1317" s="180">
        <v>0</v>
      </c>
      <c r="T1317" s="181">
        <f>$S$1317*$H$1317</f>
        <v>0</v>
      </c>
      <c r="AR1317" s="99" t="s">
        <v>149</v>
      </c>
      <c r="AT1317" s="99" t="s">
        <v>145</v>
      </c>
      <c r="AU1317" s="99" t="s">
        <v>79</v>
      </c>
      <c r="AY1317" s="99" t="s">
        <v>142</v>
      </c>
      <c r="BE1317" s="169">
        <f>IF($N$1317="základní",$J$1317,0)</f>
        <v>0</v>
      </c>
      <c r="BF1317" s="169">
        <f>IF($N$1317="snížená",$J$1317,0)</f>
        <v>0</v>
      </c>
      <c r="BG1317" s="169">
        <f>IF($N$1317="zákl. přenesená",$J$1317,0)</f>
        <v>0</v>
      </c>
      <c r="BH1317" s="169">
        <f>IF($N$1317="sníž. přenesená",$J$1317,0)</f>
        <v>0</v>
      </c>
      <c r="BI1317" s="169">
        <f>IF($N$1317="nulová",$J$1317,0)</f>
        <v>0</v>
      </c>
      <c r="BJ1317" s="99" t="s">
        <v>77</v>
      </c>
      <c r="BK1317" s="169">
        <f>ROUND($I$1317*$H$1317,2)</f>
        <v>0</v>
      </c>
      <c r="BL1317" s="99" t="s">
        <v>149</v>
      </c>
      <c r="BM1317" s="99" t="s">
        <v>1901</v>
      </c>
    </row>
    <row r="1318" spans="2:65" s="102" customFormat="1" ht="15.75" customHeight="1" x14ac:dyDescent="0.3">
      <c r="B1318" s="103"/>
      <c r="C1318" s="162" t="s">
        <v>1902</v>
      </c>
      <c r="D1318" s="162" t="s">
        <v>145</v>
      </c>
      <c r="E1318" s="160" t="s">
        <v>1903</v>
      </c>
      <c r="F1318" s="161" t="s">
        <v>1904</v>
      </c>
      <c r="G1318" s="162" t="s">
        <v>755</v>
      </c>
      <c r="H1318" s="163">
        <v>1</v>
      </c>
      <c r="I1318" s="171"/>
      <c r="J1318" s="164">
        <f>ROUND($I$1318*$H$1318,2)</f>
        <v>0</v>
      </c>
      <c r="K1318" s="161"/>
      <c r="L1318" s="103"/>
      <c r="M1318" s="165"/>
      <c r="N1318" s="179" t="s">
        <v>42</v>
      </c>
      <c r="O1318" s="180">
        <v>0</v>
      </c>
      <c r="P1318" s="180">
        <f>$O$1318*$H$1318</f>
        <v>0</v>
      </c>
      <c r="Q1318" s="180">
        <v>0</v>
      </c>
      <c r="R1318" s="180">
        <f>$Q$1318*$H$1318</f>
        <v>0</v>
      </c>
      <c r="S1318" s="180">
        <v>0</v>
      </c>
      <c r="T1318" s="181">
        <f>$S$1318*$H$1318</f>
        <v>0</v>
      </c>
      <c r="AR1318" s="99" t="s">
        <v>149</v>
      </c>
      <c r="AT1318" s="99" t="s">
        <v>145</v>
      </c>
      <c r="AU1318" s="99" t="s">
        <v>79</v>
      </c>
      <c r="AY1318" s="99" t="s">
        <v>142</v>
      </c>
      <c r="BE1318" s="169">
        <f>IF($N$1318="základní",$J$1318,0)</f>
        <v>0</v>
      </c>
      <c r="BF1318" s="169">
        <f>IF($N$1318="snížená",$J$1318,0)</f>
        <v>0</v>
      </c>
      <c r="BG1318" s="169">
        <f>IF($N$1318="zákl. přenesená",$J$1318,0)</f>
        <v>0</v>
      </c>
      <c r="BH1318" s="169">
        <f>IF($N$1318="sníž. přenesená",$J$1318,0)</f>
        <v>0</v>
      </c>
      <c r="BI1318" s="169">
        <f>IF($N$1318="nulová",$J$1318,0)</f>
        <v>0</v>
      </c>
      <c r="BJ1318" s="99" t="s">
        <v>77</v>
      </c>
      <c r="BK1318" s="169">
        <f>ROUND($I$1318*$H$1318,2)</f>
        <v>0</v>
      </c>
      <c r="BL1318" s="99" t="s">
        <v>149</v>
      </c>
      <c r="BM1318" s="99" t="s">
        <v>1905</v>
      </c>
    </row>
    <row r="1319" spans="2:65" s="102" customFormat="1" ht="15.75" customHeight="1" x14ac:dyDescent="0.3">
      <c r="B1319" s="103"/>
      <c r="C1319" s="162" t="s">
        <v>1906</v>
      </c>
      <c r="D1319" s="162" t="s">
        <v>145</v>
      </c>
      <c r="E1319" s="160" t="s">
        <v>1907</v>
      </c>
      <c r="F1319" s="161" t="s">
        <v>1908</v>
      </c>
      <c r="G1319" s="162" t="s">
        <v>755</v>
      </c>
      <c r="H1319" s="163">
        <v>1</v>
      </c>
      <c r="I1319" s="171"/>
      <c r="J1319" s="164">
        <f>ROUND($I$1319*$H$1319,2)</f>
        <v>0</v>
      </c>
      <c r="K1319" s="161"/>
      <c r="L1319" s="103"/>
      <c r="M1319" s="165"/>
      <c r="N1319" s="179" t="s">
        <v>42</v>
      </c>
      <c r="O1319" s="180">
        <v>0</v>
      </c>
      <c r="P1319" s="180">
        <f>$O$1319*$H$1319</f>
        <v>0</v>
      </c>
      <c r="Q1319" s="180">
        <v>0</v>
      </c>
      <c r="R1319" s="180">
        <f>$Q$1319*$H$1319</f>
        <v>0</v>
      </c>
      <c r="S1319" s="180">
        <v>0</v>
      </c>
      <c r="T1319" s="181">
        <f>$S$1319*$H$1319</f>
        <v>0</v>
      </c>
      <c r="AR1319" s="99" t="s">
        <v>149</v>
      </c>
      <c r="AT1319" s="99" t="s">
        <v>145</v>
      </c>
      <c r="AU1319" s="99" t="s">
        <v>79</v>
      </c>
      <c r="AY1319" s="99" t="s">
        <v>142</v>
      </c>
      <c r="BE1319" s="169">
        <f>IF($N$1319="základní",$J$1319,0)</f>
        <v>0</v>
      </c>
      <c r="BF1319" s="169">
        <f>IF($N$1319="snížená",$J$1319,0)</f>
        <v>0</v>
      </c>
      <c r="BG1319" s="169">
        <f>IF($N$1319="zákl. přenesená",$J$1319,0)</f>
        <v>0</v>
      </c>
      <c r="BH1319" s="169">
        <f>IF($N$1319="sníž. přenesená",$J$1319,0)</f>
        <v>0</v>
      </c>
      <c r="BI1319" s="169">
        <f>IF($N$1319="nulová",$J$1319,0)</f>
        <v>0</v>
      </c>
      <c r="BJ1319" s="99" t="s">
        <v>77</v>
      </c>
      <c r="BK1319" s="169">
        <f>ROUND($I$1319*$H$1319,2)</f>
        <v>0</v>
      </c>
      <c r="BL1319" s="99" t="s">
        <v>149</v>
      </c>
      <c r="BM1319" s="99" t="s">
        <v>1909</v>
      </c>
    </row>
    <row r="1320" spans="2:65" s="102" customFormat="1" ht="15.75" customHeight="1" x14ac:dyDescent="0.3">
      <c r="B1320" s="103"/>
      <c r="C1320" s="162" t="s">
        <v>1910</v>
      </c>
      <c r="D1320" s="162" t="s">
        <v>145</v>
      </c>
      <c r="E1320" s="160" t="s">
        <v>1825</v>
      </c>
      <c r="F1320" s="161" t="s">
        <v>1826</v>
      </c>
      <c r="G1320" s="162" t="s">
        <v>755</v>
      </c>
      <c r="H1320" s="163">
        <v>1</v>
      </c>
      <c r="I1320" s="171"/>
      <c r="J1320" s="164">
        <f>ROUND($I$1320*$H$1320,2)</f>
        <v>0</v>
      </c>
      <c r="K1320" s="161"/>
      <c r="L1320" s="103"/>
      <c r="M1320" s="165"/>
      <c r="N1320" s="179" t="s">
        <v>42</v>
      </c>
      <c r="O1320" s="180">
        <v>0</v>
      </c>
      <c r="P1320" s="180">
        <f>$O$1320*$H$1320</f>
        <v>0</v>
      </c>
      <c r="Q1320" s="180">
        <v>0</v>
      </c>
      <c r="R1320" s="180">
        <f>$Q$1320*$H$1320</f>
        <v>0</v>
      </c>
      <c r="S1320" s="180">
        <v>0</v>
      </c>
      <c r="T1320" s="181">
        <f>$S$1320*$H$1320</f>
        <v>0</v>
      </c>
      <c r="AR1320" s="99" t="s">
        <v>149</v>
      </c>
      <c r="AT1320" s="99" t="s">
        <v>145</v>
      </c>
      <c r="AU1320" s="99" t="s">
        <v>79</v>
      </c>
      <c r="AY1320" s="99" t="s">
        <v>142</v>
      </c>
      <c r="BE1320" s="169">
        <f>IF($N$1320="základní",$J$1320,0)</f>
        <v>0</v>
      </c>
      <c r="BF1320" s="169">
        <f>IF($N$1320="snížená",$J$1320,0)</f>
        <v>0</v>
      </c>
      <c r="BG1320" s="169">
        <f>IF($N$1320="zákl. přenesená",$J$1320,0)</f>
        <v>0</v>
      </c>
      <c r="BH1320" s="169">
        <f>IF($N$1320="sníž. přenesená",$J$1320,0)</f>
        <v>0</v>
      </c>
      <c r="BI1320" s="169">
        <f>IF($N$1320="nulová",$J$1320,0)</f>
        <v>0</v>
      </c>
      <c r="BJ1320" s="99" t="s">
        <v>77</v>
      </c>
      <c r="BK1320" s="169">
        <f>ROUND($I$1320*$H$1320,2)</f>
        <v>0</v>
      </c>
      <c r="BL1320" s="99" t="s">
        <v>149</v>
      </c>
      <c r="BM1320" s="99" t="s">
        <v>1911</v>
      </c>
    </row>
    <row r="1321" spans="2:65" s="102" customFormat="1" ht="15.75" customHeight="1" x14ac:dyDescent="0.3">
      <c r="B1321" s="103"/>
      <c r="C1321" s="162" t="s">
        <v>1912</v>
      </c>
      <c r="D1321" s="162" t="s">
        <v>145</v>
      </c>
      <c r="E1321" s="160" t="s">
        <v>1829</v>
      </c>
      <c r="F1321" s="161" t="s">
        <v>1830</v>
      </c>
      <c r="G1321" s="162" t="s">
        <v>755</v>
      </c>
      <c r="H1321" s="163">
        <v>1</v>
      </c>
      <c r="I1321" s="171"/>
      <c r="J1321" s="164">
        <f>ROUND($I$1321*$H$1321,2)</f>
        <v>0</v>
      </c>
      <c r="K1321" s="161"/>
      <c r="L1321" s="103"/>
      <c r="M1321" s="165"/>
      <c r="N1321" s="179" t="s">
        <v>42</v>
      </c>
      <c r="O1321" s="180">
        <v>0</v>
      </c>
      <c r="P1321" s="180">
        <f>$O$1321*$H$1321</f>
        <v>0</v>
      </c>
      <c r="Q1321" s="180">
        <v>0</v>
      </c>
      <c r="R1321" s="180">
        <f>$Q$1321*$H$1321</f>
        <v>0</v>
      </c>
      <c r="S1321" s="180">
        <v>0</v>
      </c>
      <c r="T1321" s="181">
        <f>$S$1321*$H$1321</f>
        <v>0</v>
      </c>
      <c r="AR1321" s="99" t="s">
        <v>149</v>
      </c>
      <c r="AT1321" s="99" t="s">
        <v>145</v>
      </c>
      <c r="AU1321" s="99" t="s">
        <v>79</v>
      </c>
      <c r="AY1321" s="99" t="s">
        <v>142</v>
      </c>
      <c r="BE1321" s="169">
        <f>IF($N$1321="základní",$J$1321,0)</f>
        <v>0</v>
      </c>
      <c r="BF1321" s="169">
        <f>IF($N$1321="snížená",$J$1321,0)</f>
        <v>0</v>
      </c>
      <c r="BG1321" s="169">
        <f>IF($N$1321="zákl. přenesená",$J$1321,0)</f>
        <v>0</v>
      </c>
      <c r="BH1321" s="169">
        <f>IF($N$1321="sníž. přenesená",$J$1321,0)</f>
        <v>0</v>
      </c>
      <c r="BI1321" s="169">
        <f>IF($N$1321="nulová",$J$1321,0)</f>
        <v>0</v>
      </c>
      <c r="BJ1321" s="99" t="s">
        <v>77</v>
      </c>
      <c r="BK1321" s="169">
        <f>ROUND($I$1321*$H$1321,2)</f>
        <v>0</v>
      </c>
      <c r="BL1321" s="99" t="s">
        <v>149</v>
      </c>
      <c r="BM1321" s="99" t="s">
        <v>1913</v>
      </c>
    </row>
    <row r="1322" spans="2:65" s="102" customFormat="1" ht="15.75" customHeight="1" x14ac:dyDescent="0.3">
      <c r="B1322" s="103"/>
      <c r="C1322" s="162" t="s">
        <v>1914</v>
      </c>
      <c r="D1322" s="162" t="s">
        <v>145</v>
      </c>
      <c r="E1322" s="160" t="s">
        <v>1833</v>
      </c>
      <c r="F1322" s="161" t="s">
        <v>1834</v>
      </c>
      <c r="G1322" s="162" t="s">
        <v>755</v>
      </c>
      <c r="H1322" s="163">
        <v>1</v>
      </c>
      <c r="I1322" s="171"/>
      <c r="J1322" s="164">
        <f>ROUND($I$1322*$H$1322,2)</f>
        <v>0</v>
      </c>
      <c r="K1322" s="161"/>
      <c r="L1322" s="103"/>
      <c r="M1322" s="165"/>
      <c r="N1322" s="179" t="s">
        <v>42</v>
      </c>
      <c r="O1322" s="180">
        <v>0</v>
      </c>
      <c r="P1322" s="180">
        <f>$O$1322*$H$1322</f>
        <v>0</v>
      </c>
      <c r="Q1322" s="180">
        <v>0</v>
      </c>
      <c r="R1322" s="180">
        <f>$Q$1322*$H$1322</f>
        <v>0</v>
      </c>
      <c r="S1322" s="180">
        <v>0</v>
      </c>
      <c r="T1322" s="181">
        <f>$S$1322*$H$1322</f>
        <v>0</v>
      </c>
      <c r="AR1322" s="99" t="s">
        <v>149</v>
      </c>
      <c r="AT1322" s="99" t="s">
        <v>145</v>
      </c>
      <c r="AU1322" s="99" t="s">
        <v>79</v>
      </c>
      <c r="AY1322" s="99" t="s">
        <v>142</v>
      </c>
      <c r="BE1322" s="169">
        <f>IF($N$1322="základní",$J$1322,0)</f>
        <v>0</v>
      </c>
      <c r="BF1322" s="169">
        <f>IF($N$1322="snížená",$J$1322,0)</f>
        <v>0</v>
      </c>
      <c r="BG1322" s="169">
        <f>IF($N$1322="zákl. přenesená",$J$1322,0)</f>
        <v>0</v>
      </c>
      <c r="BH1322" s="169">
        <f>IF($N$1322="sníž. přenesená",$J$1322,0)</f>
        <v>0</v>
      </c>
      <c r="BI1322" s="169">
        <f>IF($N$1322="nulová",$J$1322,0)</f>
        <v>0</v>
      </c>
      <c r="BJ1322" s="99" t="s">
        <v>77</v>
      </c>
      <c r="BK1322" s="169">
        <f>ROUND($I$1322*$H$1322,2)</f>
        <v>0</v>
      </c>
      <c r="BL1322" s="99" t="s">
        <v>149</v>
      </c>
      <c r="BM1322" s="99" t="s">
        <v>1915</v>
      </c>
    </row>
    <row r="1323" spans="2:65" s="102" customFormat="1" ht="15.75" customHeight="1" x14ac:dyDescent="0.3">
      <c r="B1323" s="103"/>
      <c r="C1323" s="162" t="s">
        <v>1916</v>
      </c>
      <c r="D1323" s="162" t="s">
        <v>145</v>
      </c>
      <c r="E1323" s="160" t="s">
        <v>1855</v>
      </c>
      <c r="F1323" s="161" t="s">
        <v>1856</v>
      </c>
      <c r="G1323" s="162" t="s">
        <v>755</v>
      </c>
      <c r="H1323" s="163">
        <v>2</v>
      </c>
      <c r="I1323" s="171"/>
      <c r="J1323" s="164">
        <f>ROUND($I$1323*$H$1323,2)</f>
        <v>0</v>
      </c>
      <c r="K1323" s="161"/>
      <c r="L1323" s="103"/>
      <c r="M1323" s="165"/>
      <c r="N1323" s="179" t="s">
        <v>42</v>
      </c>
      <c r="O1323" s="180">
        <v>0</v>
      </c>
      <c r="P1323" s="180">
        <f>$O$1323*$H$1323</f>
        <v>0</v>
      </c>
      <c r="Q1323" s="180">
        <v>0</v>
      </c>
      <c r="R1323" s="180">
        <f>$Q$1323*$H$1323</f>
        <v>0</v>
      </c>
      <c r="S1323" s="180">
        <v>0</v>
      </c>
      <c r="T1323" s="181">
        <f>$S$1323*$H$1323</f>
        <v>0</v>
      </c>
      <c r="AR1323" s="99" t="s">
        <v>149</v>
      </c>
      <c r="AT1323" s="99" t="s">
        <v>145</v>
      </c>
      <c r="AU1323" s="99" t="s">
        <v>79</v>
      </c>
      <c r="AY1323" s="99" t="s">
        <v>142</v>
      </c>
      <c r="BE1323" s="169">
        <f>IF($N$1323="základní",$J$1323,0)</f>
        <v>0</v>
      </c>
      <c r="BF1323" s="169">
        <f>IF($N$1323="snížená",$J$1323,0)</f>
        <v>0</v>
      </c>
      <c r="BG1323" s="169">
        <f>IF($N$1323="zákl. přenesená",$J$1323,0)</f>
        <v>0</v>
      </c>
      <c r="BH1323" s="169">
        <f>IF($N$1323="sníž. přenesená",$J$1323,0)</f>
        <v>0</v>
      </c>
      <c r="BI1323" s="169">
        <f>IF($N$1323="nulová",$J$1323,0)</f>
        <v>0</v>
      </c>
      <c r="BJ1323" s="99" t="s">
        <v>77</v>
      </c>
      <c r="BK1323" s="169">
        <f>ROUND($I$1323*$H$1323,2)</f>
        <v>0</v>
      </c>
      <c r="BL1323" s="99" t="s">
        <v>149</v>
      </c>
      <c r="BM1323" s="99" t="s">
        <v>1917</v>
      </c>
    </row>
    <row r="1324" spans="2:65" s="102" customFormat="1" ht="15.75" customHeight="1" x14ac:dyDescent="0.3">
      <c r="B1324" s="103"/>
      <c r="C1324" s="162" t="s">
        <v>1918</v>
      </c>
      <c r="D1324" s="162" t="s">
        <v>145</v>
      </c>
      <c r="E1324" s="160" t="s">
        <v>1899</v>
      </c>
      <c r="F1324" s="161" t="s">
        <v>1900</v>
      </c>
      <c r="G1324" s="162" t="s">
        <v>755</v>
      </c>
      <c r="H1324" s="163">
        <v>1</v>
      </c>
      <c r="I1324" s="171"/>
      <c r="J1324" s="164">
        <f>ROUND($I$1324*$H$1324,2)</f>
        <v>0</v>
      </c>
      <c r="K1324" s="161"/>
      <c r="L1324" s="103"/>
      <c r="M1324" s="165"/>
      <c r="N1324" s="179" t="s">
        <v>42</v>
      </c>
      <c r="O1324" s="180">
        <v>0</v>
      </c>
      <c r="P1324" s="180">
        <f>$O$1324*$H$1324</f>
        <v>0</v>
      </c>
      <c r="Q1324" s="180">
        <v>0</v>
      </c>
      <c r="R1324" s="180">
        <f>$Q$1324*$H$1324</f>
        <v>0</v>
      </c>
      <c r="S1324" s="180">
        <v>0</v>
      </c>
      <c r="T1324" s="181">
        <f>$S$1324*$H$1324</f>
        <v>0</v>
      </c>
      <c r="AR1324" s="99" t="s">
        <v>149</v>
      </c>
      <c r="AT1324" s="99" t="s">
        <v>145</v>
      </c>
      <c r="AU1324" s="99" t="s">
        <v>79</v>
      </c>
      <c r="AY1324" s="99" t="s">
        <v>142</v>
      </c>
      <c r="BE1324" s="169">
        <f>IF($N$1324="základní",$J$1324,0)</f>
        <v>0</v>
      </c>
      <c r="BF1324" s="169">
        <f>IF($N$1324="snížená",$J$1324,0)</f>
        <v>0</v>
      </c>
      <c r="BG1324" s="169">
        <f>IF($N$1324="zákl. přenesená",$J$1324,0)</f>
        <v>0</v>
      </c>
      <c r="BH1324" s="169">
        <f>IF($N$1324="sníž. přenesená",$J$1324,0)</f>
        <v>0</v>
      </c>
      <c r="BI1324" s="169">
        <f>IF($N$1324="nulová",$J$1324,0)</f>
        <v>0</v>
      </c>
      <c r="BJ1324" s="99" t="s">
        <v>77</v>
      </c>
      <c r="BK1324" s="169">
        <f>ROUND($I$1324*$H$1324,2)</f>
        <v>0</v>
      </c>
      <c r="BL1324" s="99" t="s">
        <v>149</v>
      </c>
      <c r="BM1324" s="99" t="s">
        <v>1919</v>
      </c>
    </row>
    <row r="1325" spans="2:65" s="102" customFormat="1" ht="15.75" customHeight="1" x14ac:dyDescent="0.3">
      <c r="B1325" s="103"/>
      <c r="C1325" s="162" t="s">
        <v>1920</v>
      </c>
      <c r="D1325" s="162" t="s">
        <v>145</v>
      </c>
      <c r="E1325" s="160" t="s">
        <v>1903</v>
      </c>
      <c r="F1325" s="161" t="s">
        <v>1904</v>
      </c>
      <c r="G1325" s="162" t="s">
        <v>755</v>
      </c>
      <c r="H1325" s="163">
        <v>1</v>
      </c>
      <c r="I1325" s="171"/>
      <c r="J1325" s="164">
        <f>ROUND($I$1325*$H$1325,2)</f>
        <v>0</v>
      </c>
      <c r="K1325" s="161"/>
      <c r="L1325" s="103"/>
      <c r="M1325" s="165"/>
      <c r="N1325" s="179" t="s">
        <v>42</v>
      </c>
      <c r="O1325" s="180">
        <v>0</v>
      </c>
      <c r="P1325" s="180">
        <f>$O$1325*$H$1325</f>
        <v>0</v>
      </c>
      <c r="Q1325" s="180">
        <v>0</v>
      </c>
      <c r="R1325" s="180">
        <f>$Q$1325*$H$1325</f>
        <v>0</v>
      </c>
      <c r="S1325" s="180">
        <v>0</v>
      </c>
      <c r="T1325" s="181">
        <f>$S$1325*$H$1325</f>
        <v>0</v>
      </c>
      <c r="AR1325" s="99" t="s">
        <v>149</v>
      </c>
      <c r="AT1325" s="99" t="s">
        <v>145</v>
      </c>
      <c r="AU1325" s="99" t="s">
        <v>79</v>
      </c>
      <c r="AY1325" s="99" t="s">
        <v>142</v>
      </c>
      <c r="BE1325" s="169">
        <f>IF($N$1325="základní",$J$1325,0)</f>
        <v>0</v>
      </c>
      <c r="BF1325" s="169">
        <f>IF($N$1325="snížená",$J$1325,0)</f>
        <v>0</v>
      </c>
      <c r="BG1325" s="169">
        <f>IF($N$1325="zákl. přenesená",$J$1325,0)</f>
        <v>0</v>
      </c>
      <c r="BH1325" s="169">
        <f>IF($N$1325="sníž. přenesená",$J$1325,0)</f>
        <v>0</v>
      </c>
      <c r="BI1325" s="169">
        <f>IF($N$1325="nulová",$J$1325,0)</f>
        <v>0</v>
      </c>
      <c r="BJ1325" s="99" t="s">
        <v>77</v>
      </c>
      <c r="BK1325" s="169">
        <f>ROUND($I$1325*$H$1325,2)</f>
        <v>0</v>
      </c>
      <c r="BL1325" s="99" t="s">
        <v>149</v>
      </c>
      <c r="BM1325" s="99" t="s">
        <v>1921</v>
      </c>
    </row>
    <row r="1326" spans="2:65" s="102" customFormat="1" ht="15.75" customHeight="1" x14ac:dyDescent="0.3">
      <c r="B1326" s="103"/>
      <c r="C1326" s="162" t="s">
        <v>1922</v>
      </c>
      <c r="D1326" s="162" t="s">
        <v>145</v>
      </c>
      <c r="E1326" s="160" t="s">
        <v>1907</v>
      </c>
      <c r="F1326" s="161" t="s">
        <v>1908</v>
      </c>
      <c r="G1326" s="162" t="s">
        <v>755</v>
      </c>
      <c r="H1326" s="163">
        <v>1</v>
      </c>
      <c r="I1326" s="171"/>
      <c r="J1326" s="164">
        <f>ROUND($I$1326*$H$1326,2)</f>
        <v>0</v>
      </c>
      <c r="K1326" s="161"/>
      <c r="L1326" s="103"/>
      <c r="M1326" s="165"/>
      <c r="N1326" s="179" t="s">
        <v>42</v>
      </c>
      <c r="O1326" s="180">
        <v>0</v>
      </c>
      <c r="P1326" s="180">
        <f>$O$1326*$H$1326</f>
        <v>0</v>
      </c>
      <c r="Q1326" s="180">
        <v>0</v>
      </c>
      <c r="R1326" s="180">
        <f>$Q$1326*$H$1326</f>
        <v>0</v>
      </c>
      <c r="S1326" s="180">
        <v>0</v>
      </c>
      <c r="T1326" s="181">
        <f>$S$1326*$H$1326</f>
        <v>0</v>
      </c>
      <c r="AR1326" s="99" t="s">
        <v>149</v>
      </c>
      <c r="AT1326" s="99" t="s">
        <v>145</v>
      </c>
      <c r="AU1326" s="99" t="s">
        <v>79</v>
      </c>
      <c r="AY1326" s="99" t="s">
        <v>142</v>
      </c>
      <c r="BE1326" s="169">
        <f>IF($N$1326="základní",$J$1326,0)</f>
        <v>0</v>
      </c>
      <c r="BF1326" s="169">
        <f>IF($N$1326="snížená",$J$1326,0)</f>
        <v>0</v>
      </c>
      <c r="BG1326" s="169">
        <f>IF($N$1326="zákl. přenesená",$J$1326,0)</f>
        <v>0</v>
      </c>
      <c r="BH1326" s="169">
        <f>IF($N$1326="sníž. přenesená",$J$1326,0)</f>
        <v>0</v>
      </c>
      <c r="BI1326" s="169">
        <f>IF($N$1326="nulová",$J$1326,0)</f>
        <v>0</v>
      </c>
      <c r="BJ1326" s="99" t="s">
        <v>77</v>
      </c>
      <c r="BK1326" s="169">
        <f>ROUND($I$1326*$H$1326,2)</f>
        <v>0</v>
      </c>
      <c r="BL1326" s="99" t="s">
        <v>149</v>
      </c>
      <c r="BM1326" s="99" t="s">
        <v>1923</v>
      </c>
    </row>
    <row r="1327" spans="2:65" s="102" customFormat="1" ht="15.75" customHeight="1" x14ac:dyDescent="0.3">
      <c r="B1327" s="103"/>
      <c r="C1327" s="162" t="s">
        <v>1924</v>
      </c>
      <c r="D1327" s="162" t="s">
        <v>145</v>
      </c>
      <c r="E1327" s="160" t="s">
        <v>1825</v>
      </c>
      <c r="F1327" s="161" t="s">
        <v>1826</v>
      </c>
      <c r="G1327" s="162" t="s">
        <v>755</v>
      </c>
      <c r="H1327" s="163">
        <v>1</v>
      </c>
      <c r="I1327" s="171"/>
      <c r="J1327" s="164">
        <f>ROUND($I$1327*$H$1327,2)</f>
        <v>0</v>
      </c>
      <c r="K1327" s="161"/>
      <c r="L1327" s="103"/>
      <c r="M1327" s="165"/>
      <c r="N1327" s="179" t="s">
        <v>42</v>
      </c>
      <c r="O1327" s="180">
        <v>0</v>
      </c>
      <c r="P1327" s="180">
        <f>$O$1327*$H$1327</f>
        <v>0</v>
      </c>
      <c r="Q1327" s="180">
        <v>0</v>
      </c>
      <c r="R1327" s="180">
        <f>$Q$1327*$H$1327</f>
        <v>0</v>
      </c>
      <c r="S1327" s="180">
        <v>0</v>
      </c>
      <c r="T1327" s="181">
        <f>$S$1327*$H$1327</f>
        <v>0</v>
      </c>
      <c r="AR1327" s="99" t="s">
        <v>149</v>
      </c>
      <c r="AT1327" s="99" t="s">
        <v>145</v>
      </c>
      <c r="AU1327" s="99" t="s">
        <v>79</v>
      </c>
      <c r="AY1327" s="99" t="s">
        <v>142</v>
      </c>
      <c r="BE1327" s="169">
        <f>IF($N$1327="základní",$J$1327,0)</f>
        <v>0</v>
      </c>
      <c r="BF1327" s="169">
        <f>IF($N$1327="snížená",$J$1327,0)</f>
        <v>0</v>
      </c>
      <c r="BG1327" s="169">
        <f>IF($N$1327="zákl. přenesená",$J$1327,0)</f>
        <v>0</v>
      </c>
      <c r="BH1327" s="169">
        <f>IF($N$1327="sníž. přenesená",$J$1327,0)</f>
        <v>0</v>
      </c>
      <c r="BI1327" s="169">
        <f>IF($N$1327="nulová",$J$1327,0)</f>
        <v>0</v>
      </c>
      <c r="BJ1327" s="99" t="s">
        <v>77</v>
      </c>
      <c r="BK1327" s="169">
        <f>ROUND($I$1327*$H$1327,2)</f>
        <v>0</v>
      </c>
      <c r="BL1327" s="99" t="s">
        <v>149</v>
      </c>
      <c r="BM1327" s="99" t="s">
        <v>1925</v>
      </c>
    </row>
    <row r="1328" spans="2:65" s="102" customFormat="1" ht="15.75" customHeight="1" x14ac:dyDescent="0.3">
      <c r="B1328" s="103"/>
      <c r="C1328" s="162" t="s">
        <v>1926</v>
      </c>
      <c r="D1328" s="162" t="s">
        <v>145</v>
      </c>
      <c r="E1328" s="160" t="s">
        <v>1829</v>
      </c>
      <c r="F1328" s="161" t="s">
        <v>1830</v>
      </c>
      <c r="G1328" s="162" t="s">
        <v>755</v>
      </c>
      <c r="H1328" s="163">
        <v>1</v>
      </c>
      <c r="I1328" s="171"/>
      <c r="J1328" s="164">
        <f>ROUND($I$1328*$H$1328,2)</f>
        <v>0</v>
      </c>
      <c r="K1328" s="161"/>
      <c r="L1328" s="103"/>
      <c r="M1328" s="165"/>
      <c r="N1328" s="179" t="s">
        <v>42</v>
      </c>
      <c r="O1328" s="180">
        <v>0</v>
      </c>
      <c r="P1328" s="180">
        <f>$O$1328*$H$1328</f>
        <v>0</v>
      </c>
      <c r="Q1328" s="180">
        <v>0</v>
      </c>
      <c r="R1328" s="180">
        <f>$Q$1328*$H$1328</f>
        <v>0</v>
      </c>
      <c r="S1328" s="180">
        <v>0</v>
      </c>
      <c r="T1328" s="181">
        <f>$S$1328*$H$1328</f>
        <v>0</v>
      </c>
      <c r="AR1328" s="99" t="s">
        <v>149</v>
      </c>
      <c r="AT1328" s="99" t="s">
        <v>145</v>
      </c>
      <c r="AU1328" s="99" t="s">
        <v>79</v>
      </c>
      <c r="AY1328" s="99" t="s">
        <v>142</v>
      </c>
      <c r="BE1328" s="169">
        <f>IF($N$1328="základní",$J$1328,0)</f>
        <v>0</v>
      </c>
      <c r="BF1328" s="169">
        <f>IF($N$1328="snížená",$J$1328,0)</f>
        <v>0</v>
      </c>
      <c r="BG1328" s="169">
        <f>IF($N$1328="zákl. přenesená",$J$1328,0)</f>
        <v>0</v>
      </c>
      <c r="BH1328" s="169">
        <f>IF($N$1328="sníž. přenesená",$J$1328,0)</f>
        <v>0</v>
      </c>
      <c r="BI1328" s="169">
        <f>IF($N$1328="nulová",$J$1328,0)</f>
        <v>0</v>
      </c>
      <c r="BJ1328" s="99" t="s">
        <v>77</v>
      </c>
      <c r="BK1328" s="169">
        <f>ROUND($I$1328*$H$1328,2)</f>
        <v>0</v>
      </c>
      <c r="BL1328" s="99" t="s">
        <v>149</v>
      </c>
      <c r="BM1328" s="99" t="s">
        <v>1927</v>
      </c>
    </row>
    <row r="1329" spans="2:65" s="102" customFormat="1" ht="15.75" customHeight="1" x14ac:dyDescent="0.3">
      <c r="B1329" s="103"/>
      <c r="C1329" s="162" t="s">
        <v>1928</v>
      </c>
      <c r="D1329" s="162" t="s">
        <v>145</v>
      </c>
      <c r="E1329" s="160" t="s">
        <v>1833</v>
      </c>
      <c r="F1329" s="161" t="s">
        <v>1834</v>
      </c>
      <c r="G1329" s="162" t="s">
        <v>755</v>
      </c>
      <c r="H1329" s="163">
        <v>1</v>
      </c>
      <c r="I1329" s="171"/>
      <c r="J1329" s="164">
        <f>ROUND($I$1329*$H$1329,2)</f>
        <v>0</v>
      </c>
      <c r="K1329" s="161"/>
      <c r="L1329" s="103"/>
      <c r="M1329" s="165"/>
      <c r="N1329" s="179" t="s">
        <v>42</v>
      </c>
      <c r="O1329" s="180">
        <v>0</v>
      </c>
      <c r="P1329" s="180">
        <f>$O$1329*$H$1329</f>
        <v>0</v>
      </c>
      <c r="Q1329" s="180">
        <v>0</v>
      </c>
      <c r="R1329" s="180">
        <f>$Q$1329*$H$1329</f>
        <v>0</v>
      </c>
      <c r="S1329" s="180">
        <v>0</v>
      </c>
      <c r="T1329" s="181">
        <f>$S$1329*$H$1329</f>
        <v>0</v>
      </c>
      <c r="AR1329" s="99" t="s">
        <v>149</v>
      </c>
      <c r="AT1329" s="99" t="s">
        <v>145</v>
      </c>
      <c r="AU1329" s="99" t="s">
        <v>79</v>
      </c>
      <c r="AY1329" s="99" t="s">
        <v>142</v>
      </c>
      <c r="BE1329" s="169">
        <f>IF($N$1329="základní",$J$1329,0)</f>
        <v>0</v>
      </c>
      <c r="BF1329" s="169">
        <f>IF($N$1329="snížená",$J$1329,0)</f>
        <v>0</v>
      </c>
      <c r="BG1329" s="169">
        <f>IF($N$1329="zákl. přenesená",$J$1329,0)</f>
        <v>0</v>
      </c>
      <c r="BH1329" s="169">
        <f>IF($N$1329="sníž. přenesená",$J$1329,0)</f>
        <v>0</v>
      </c>
      <c r="BI1329" s="169">
        <f>IF($N$1329="nulová",$J$1329,0)</f>
        <v>0</v>
      </c>
      <c r="BJ1329" s="99" t="s">
        <v>77</v>
      </c>
      <c r="BK1329" s="169">
        <f>ROUND($I$1329*$H$1329,2)</f>
        <v>0</v>
      </c>
      <c r="BL1329" s="99" t="s">
        <v>149</v>
      </c>
      <c r="BM1329" s="99" t="s">
        <v>1929</v>
      </c>
    </row>
    <row r="1330" spans="2:65" s="102" customFormat="1" ht="15.75" customHeight="1" x14ac:dyDescent="0.3">
      <c r="B1330" s="103"/>
      <c r="C1330" s="162" t="s">
        <v>1930</v>
      </c>
      <c r="D1330" s="162" t="s">
        <v>145</v>
      </c>
      <c r="E1330" s="160" t="s">
        <v>1899</v>
      </c>
      <c r="F1330" s="161" t="s">
        <v>1900</v>
      </c>
      <c r="G1330" s="162" t="s">
        <v>755</v>
      </c>
      <c r="H1330" s="163">
        <v>1</v>
      </c>
      <c r="I1330" s="171"/>
      <c r="J1330" s="164">
        <f>ROUND($I$1330*$H$1330,2)</f>
        <v>0</v>
      </c>
      <c r="K1330" s="161"/>
      <c r="L1330" s="103"/>
      <c r="M1330" s="165"/>
      <c r="N1330" s="179" t="s">
        <v>42</v>
      </c>
      <c r="O1330" s="180">
        <v>0</v>
      </c>
      <c r="P1330" s="180">
        <f>$O$1330*$H$1330</f>
        <v>0</v>
      </c>
      <c r="Q1330" s="180">
        <v>0</v>
      </c>
      <c r="R1330" s="180">
        <f>$Q$1330*$H$1330</f>
        <v>0</v>
      </c>
      <c r="S1330" s="180">
        <v>0</v>
      </c>
      <c r="T1330" s="181">
        <f>$S$1330*$H$1330</f>
        <v>0</v>
      </c>
      <c r="AR1330" s="99" t="s">
        <v>149</v>
      </c>
      <c r="AT1330" s="99" t="s">
        <v>145</v>
      </c>
      <c r="AU1330" s="99" t="s">
        <v>79</v>
      </c>
      <c r="AY1330" s="99" t="s">
        <v>142</v>
      </c>
      <c r="BE1330" s="169">
        <f>IF($N$1330="základní",$J$1330,0)</f>
        <v>0</v>
      </c>
      <c r="BF1330" s="169">
        <f>IF($N$1330="snížená",$J$1330,0)</f>
        <v>0</v>
      </c>
      <c r="BG1330" s="169">
        <f>IF($N$1330="zákl. přenesená",$J$1330,0)</f>
        <v>0</v>
      </c>
      <c r="BH1330" s="169">
        <f>IF($N$1330="sníž. přenesená",$J$1330,0)</f>
        <v>0</v>
      </c>
      <c r="BI1330" s="169">
        <f>IF($N$1330="nulová",$J$1330,0)</f>
        <v>0</v>
      </c>
      <c r="BJ1330" s="99" t="s">
        <v>77</v>
      </c>
      <c r="BK1330" s="169">
        <f>ROUND($I$1330*$H$1330,2)</f>
        <v>0</v>
      </c>
      <c r="BL1330" s="99" t="s">
        <v>149</v>
      </c>
      <c r="BM1330" s="99" t="s">
        <v>1931</v>
      </c>
    </row>
    <row r="1331" spans="2:65" s="102" customFormat="1" ht="15.75" customHeight="1" x14ac:dyDescent="0.3">
      <c r="B1331" s="103"/>
      <c r="C1331" s="162" t="s">
        <v>1932</v>
      </c>
      <c r="D1331" s="162" t="s">
        <v>145</v>
      </c>
      <c r="E1331" s="160" t="s">
        <v>1903</v>
      </c>
      <c r="F1331" s="161" t="s">
        <v>1904</v>
      </c>
      <c r="G1331" s="162" t="s">
        <v>755</v>
      </c>
      <c r="H1331" s="163">
        <v>1</v>
      </c>
      <c r="I1331" s="171"/>
      <c r="J1331" s="164">
        <f>ROUND($I$1331*$H$1331,2)</f>
        <v>0</v>
      </c>
      <c r="K1331" s="161"/>
      <c r="L1331" s="103"/>
      <c r="M1331" s="165"/>
      <c r="N1331" s="179" t="s">
        <v>42</v>
      </c>
      <c r="O1331" s="180">
        <v>0</v>
      </c>
      <c r="P1331" s="180">
        <f>$O$1331*$H$1331</f>
        <v>0</v>
      </c>
      <c r="Q1331" s="180">
        <v>0</v>
      </c>
      <c r="R1331" s="180">
        <f>$Q$1331*$H$1331</f>
        <v>0</v>
      </c>
      <c r="S1331" s="180">
        <v>0</v>
      </c>
      <c r="T1331" s="181">
        <f>$S$1331*$H$1331</f>
        <v>0</v>
      </c>
      <c r="AR1331" s="99" t="s">
        <v>149</v>
      </c>
      <c r="AT1331" s="99" t="s">
        <v>145</v>
      </c>
      <c r="AU1331" s="99" t="s">
        <v>79</v>
      </c>
      <c r="AY1331" s="99" t="s">
        <v>142</v>
      </c>
      <c r="BE1331" s="169">
        <f>IF($N$1331="základní",$J$1331,0)</f>
        <v>0</v>
      </c>
      <c r="BF1331" s="169">
        <f>IF($N$1331="snížená",$J$1331,0)</f>
        <v>0</v>
      </c>
      <c r="BG1331" s="169">
        <f>IF($N$1331="zákl. přenesená",$J$1331,0)</f>
        <v>0</v>
      </c>
      <c r="BH1331" s="169">
        <f>IF($N$1331="sníž. přenesená",$J$1331,0)</f>
        <v>0</v>
      </c>
      <c r="BI1331" s="169">
        <f>IF($N$1331="nulová",$J$1331,0)</f>
        <v>0</v>
      </c>
      <c r="BJ1331" s="99" t="s">
        <v>77</v>
      </c>
      <c r="BK1331" s="169">
        <f>ROUND($I$1331*$H$1331,2)</f>
        <v>0</v>
      </c>
      <c r="BL1331" s="99" t="s">
        <v>149</v>
      </c>
      <c r="BM1331" s="99" t="s">
        <v>1933</v>
      </c>
    </row>
    <row r="1332" spans="2:65" s="102" customFormat="1" ht="15.75" customHeight="1" x14ac:dyDescent="0.3">
      <c r="B1332" s="103"/>
      <c r="C1332" s="162" t="s">
        <v>1934</v>
      </c>
      <c r="D1332" s="162" t="s">
        <v>145</v>
      </c>
      <c r="E1332" s="160" t="s">
        <v>1907</v>
      </c>
      <c r="F1332" s="161" t="s">
        <v>1908</v>
      </c>
      <c r="G1332" s="162" t="s">
        <v>755</v>
      </c>
      <c r="H1332" s="163">
        <v>1</v>
      </c>
      <c r="I1332" s="171"/>
      <c r="J1332" s="164">
        <f>ROUND($I$1332*$H$1332,2)</f>
        <v>0</v>
      </c>
      <c r="K1332" s="161"/>
      <c r="L1332" s="103"/>
      <c r="M1332" s="165"/>
      <c r="N1332" s="179" t="s">
        <v>42</v>
      </c>
      <c r="O1332" s="180">
        <v>0</v>
      </c>
      <c r="P1332" s="180">
        <f>$O$1332*$H$1332</f>
        <v>0</v>
      </c>
      <c r="Q1332" s="180">
        <v>0</v>
      </c>
      <c r="R1332" s="180">
        <f>$Q$1332*$H$1332</f>
        <v>0</v>
      </c>
      <c r="S1332" s="180">
        <v>0</v>
      </c>
      <c r="T1332" s="181">
        <f>$S$1332*$H$1332</f>
        <v>0</v>
      </c>
      <c r="AR1332" s="99" t="s">
        <v>149</v>
      </c>
      <c r="AT1332" s="99" t="s">
        <v>145</v>
      </c>
      <c r="AU1332" s="99" t="s">
        <v>79</v>
      </c>
      <c r="AY1332" s="99" t="s">
        <v>142</v>
      </c>
      <c r="BE1332" s="169">
        <f>IF($N$1332="základní",$J$1332,0)</f>
        <v>0</v>
      </c>
      <c r="BF1332" s="169">
        <f>IF($N$1332="snížená",$J$1332,0)</f>
        <v>0</v>
      </c>
      <c r="BG1332" s="169">
        <f>IF($N$1332="zákl. přenesená",$J$1332,0)</f>
        <v>0</v>
      </c>
      <c r="BH1332" s="169">
        <f>IF($N$1332="sníž. přenesená",$J$1332,0)</f>
        <v>0</v>
      </c>
      <c r="BI1332" s="169">
        <f>IF($N$1332="nulová",$J$1332,0)</f>
        <v>0</v>
      </c>
      <c r="BJ1332" s="99" t="s">
        <v>77</v>
      </c>
      <c r="BK1332" s="169">
        <f>ROUND($I$1332*$H$1332,2)</f>
        <v>0</v>
      </c>
      <c r="BL1332" s="99" t="s">
        <v>149</v>
      </c>
      <c r="BM1332" s="99" t="s">
        <v>1935</v>
      </c>
    </row>
    <row r="1333" spans="2:65" s="102" customFormat="1" ht="15.75" customHeight="1" x14ac:dyDescent="0.3">
      <c r="B1333" s="103"/>
      <c r="C1333" s="162" t="s">
        <v>1936</v>
      </c>
      <c r="D1333" s="162" t="s">
        <v>145</v>
      </c>
      <c r="E1333" s="160" t="s">
        <v>1883</v>
      </c>
      <c r="F1333" s="161" t="s">
        <v>1884</v>
      </c>
      <c r="G1333" s="162" t="s">
        <v>755</v>
      </c>
      <c r="H1333" s="163">
        <v>1</v>
      </c>
      <c r="I1333" s="171"/>
      <c r="J1333" s="164">
        <f>ROUND($I$1333*$H$1333,2)</f>
        <v>0</v>
      </c>
      <c r="K1333" s="161"/>
      <c r="L1333" s="103"/>
      <c r="M1333" s="165"/>
      <c r="N1333" s="179" t="s">
        <v>42</v>
      </c>
      <c r="O1333" s="180">
        <v>0</v>
      </c>
      <c r="P1333" s="180">
        <f>$O$1333*$H$1333</f>
        <v>0</v>
      </c>
      <c r="Q1333" s="180">
        <v>0</v>
      </c>
      <c r="R1333" s="180">
        <f>$Q$1333*$H$1333</f>
        <v>0</v>
      </c>
      <c r="S1333" s="180">
        <v>0</v>
      </c>
      <c r="T1333" s="181">
        <f>$S$1333*$H$1333</f>
        <v>0</v>
      </c>
      <c r="AR1333" s="99" t="s">
        <v>149</v>
      </c>
      <c r="AT1333" s="99" t="s">
        <v>145</v>
      </c>
      <c r="AU1333" s="99" t="s">
        <v>79</v>
      </c>
      <c r="AY1333" s="99" t="s">
        <v>142</v>
      </c>
      <c r="BE1333" s="169">
        <f>IF($N$1333="základní",$J$1333,0)</f>
        <v>0</v>
      </c>
      <c r="BF1333" s="169">
        <f>IF($N$1333="snížená",$J$1333,0)</f>
        <v>0</v>
      </c>
      <c r="BG1333" s="169">
        <f>IF($N$1333="zákl. přenesená",$J$1333,0)</f>
        <v>0</v>
      </c>
      <c r="BH1333" s="169">
        <f>IF($N$1333="sníž. přenesená",$J$1333,0)</f>
        <v>0</v>
      </c>
      <c r="BI1333" s="169">
        <f>IF($N$1333="nulová",$J$1333,0)</f>
        <v>0</v>
      </c>
      <c r="BJ1333" s="99" t="s">
        <v>77</v>
      </c>
      <c r="BK1333" s="169">
        <f>ROUND($I$1333*$H$1333,2)</f>
        <v>0</v>
      </c>
      <c r="BL1333" s="99" t="s">
        <v>149</v>
      </c>
      <c r="BM1333" s="99" t="s">
        <v>1937</v>
      </c>
    </row>
    <row r="1334" spans="2:65" s="102" customFormat="1" ht="15.75" customHeight="1" x14ac:dyDescent="0.3">
      <c r="B1334" s="103"/>
      <c r="C1334" s="162" t="s">
        <v>1938</v>
      </c>
      <c r="D1334" s="162" t="s">
        <v>145</v>
      </c>
      <c r="E1334" s="160" t="s">
        <v>1887</v>
      </c>
      <c r="F1334" s="161" t="s">
        <v>1888</v>
      </c>
      <c r="G1334" s="162" t="s">
        <v>755</v>
      </c>
      <c r="H1334" s="163">
        <v>1</v>
      </c>
      <c r="I1334" s="171"/>
      <c r="J1334" s="164">
        <f>ROUND($I$1334*$H$1334,2)</f>
        <v>0</v>
      </c>
      <c r="K1334" s="161"/>
      <c r="L1334" s="103"/>
      <c r="M1334" s="165"/>
      <c r="N1334" s="179" t="s">
        <v>42</v>
      </c>
      <c r="O1334" s="180">
        <v>0</v>
      </c>
      <c r="P1334" s="180">
        <f>$O$1334*$H$1334</f>
        <v>0</v>
      </c>
      <c r="Q1334" s="180">
        <v>0</v>
      </c>
      <c r="R1334" s="180">
        <f>$Q$1334*$H$1334</f>
        <v>0</v>
      </c>
      <c r="S1334" s="180">
        <v>0</v>
      </c>
      <c r="T1334" s="181">
        <f>$S$1334*$H$1334</f>
        <v>0</v>
      </c>
      <c r="AR1334" s="99" t="s">
        <v>149</v>
      </c>
      <c r="AT1334" s="99" t="s">
        <v>145</v>
      </c>
      <c r="AU1334" s="99" t="s">
        <v>79</v>
      </c>
      <c r="AY1334" s="99" t="s">
        <v>142</v>
      </c>
      <c r="BE1334" s="169">
        <f>IF($N$1334="základní",$J$1334,0)</f>
        <v>0</v>
      </c>
      <c r="BF1334" s="169">
        <f>IF($N$1334="snížená",$J$1334,0)</f>
        <v>0</v>
      </c>
      <c r="BG1334" s="169">
        <f>IF($N$1334="zákl. přenesená",$J$1334,0)</f>
        <v>0</v>
      </c>
      <c r="BH1334" s="169">
        <f>IF($N$1334="sníž. přenesená",$J$1334,0)</f>
        <v>0</v>
      </c>
      <c r="BI1334" s="169">
        <f>IF($N$1334="nulová",$J$1334,0)</f>
        <v>0</v>
      </c>
      <c r="BJ1334" s="99" t="s">
        <v>77</v>
      </c>
      <c r="BK1334" s="169">
        <f>ROUND($I$1334*$H$1334,2)</f>
        <v>0</v>
      </c>
      <c r="BL1334" s="99" t="s">
        <v>149</v>
      </c>
      <c r="BM1334" s="99" t="s">
        <v>1939</v>
      </c>
    </row>
    <row r="1335" spans="2:65" s="102" customFormat="1" ht="15.75" customHeight="1" x14ac:dyDescent="0.3">
      <c r="B1335" s="103"/>
      <c r="C1335" s="162" t="s">
        <v>1940</v>
      </c>
      <c r="D1335" s="162" t="s">
        <v>145</v>
      </c>
      <c r="E1335" s="160" t="s">
        <v>1899</v>
      </c>
      <c r="F1335" s="161" t="s">
        <v>1900</v>
      </c>
      <c r="G1335" s="162" t="s">
        <v>755</v>
      </c>
      <c r="H1335" s="163">
        <v>1</v>
      </c>
      <c r="I1335" s="171"/>
      <c r="J1335" s="164">
        <f>ROUND($I$1335*$H$1335,2)</f>
        <v>0</v>
      </c>
      <c r="K1335" s="161"/>
      <c r="L1335" s="103"/>
      <c r="M1335" s="165"/>
      <c r="N1335" s="179" t="s">
        <v>42</v>
      </c>
      <c r="O1335" s="180">
        <v>0</v>
      </c>
      <c r="P1335" s="180">
        <f>$O$1335*$H$1335</f>
        <v>0</v>
      </c>
      <c r="Q1335" s="180">
        <v>0</v>
      </c>
      <c r="R1335" s="180">
        <f>$Q$1335*$H$1335</f>
        <v>0</v>
      </c>
      <c r="S1335" s="180">
        <v>0</v>
      </c>
      <c r="T1335" s="181">
        <f>$S$1335*$H$1335</f>
        <v>0</v>
      </c>
      <c r="AR1335" s="99" t="s">
        <v>149</v>
      </c>
      <c r="AT1335" s="99" t="s">
        <v>145</v>
      </c>
      <c r="AU1335" s="99" t="s">
        <v>79</v>
      </c>
      <c r="AY1335" s="99" t="s">
        <v>142</v>
      </c>
      <c r="BE1335" s="169">
        <f>IF($N$1335="základní",$J$1335,0)</f>
        <v>0</v>
      </c>
      <c r="BF1335" s="169">
        <f>IF($N$1335="snížená",$J$1335,0)</f>
        <v>0</v>
      </c>
      <c r="BG1335" s="169">
        <f>IF($N$1335="zákl. přenesená",$J$1335,0)</f>
        <v>0</v>
      </c>
      <c r="BH1335" s="169">
        <f>IF($N$1335="sníž. přenesená",$J$1335,0)</f>
        <v>0</v>
      </c>
      <c r="BI1335" s="169">
        <f>IF($N$1335="nulová",$J$1335,0)</f>
        <v>0</v>
      </c>
      <c r="BJ1335" s="99" t="s">
        <v>77</v>
      </c>
      <c r="BK1335" s="169">
        <f>ROUND($I$1335*$H$1335,2)</f>
        <v>0</v>
      </c>
      <c r="BL1335" s="99" t="s">
        <v>149</v>
      </c>
      <c r="BM1335" s="99" t="s">
        <v>1941</v>
      </c>
    </row>
    <row r="1336" spans="2:65" s="102" customFormat="1" ht="15.75" customHeight="1" x14ac:dyDescent="0.3">
      <c r="B1336" s="103"/>
      <c r="C1336" s="162" t="s">
        <v>1942</v>
      </c>
      <c r="D1336" s="162" t="s">
        <v>145</v>
      </c>
      <c r="E1336" s="160" t="s">
        <v>1903</v>
      </c>
      <c r="F1336" s="161" t="s">
        <v>1904</v>
      </c>
      <c r="G1336" s="162" t="s">
        <v>755</v>
      </c>
      <c r="H1336" s="163">
        <v>1</v>
      </c>
      <c r="I1336" s="171"/>
      <c r="J1336" s="164">
        <f>ROUND($I$1336*$H$1336,2)</f>
        <v>0</v>
      </c>
      <c r="K1336" s="161"/>
      <c r="L1336" s="103"/>
      <c r="M1336" s="165"/>
      <c r="N1336" s="179" t="s">
        <v>42</v>
      </c>
      <c r="O1336" s="180">
        <v>0</v>
      </c>
      <c r="P1336" s="180">
        <f>$O$1336*$H$1336</f>
        <v>0</v>
      </c>
      <c r="Q1336" s="180">
        <v>0</v>
      </c>
      <c r="R1336" s="180">
        <f>$Q$1336*$H$1336</f>
        <v>0</v>
      </c>
      <c r="S1336" s="180">
        <v>0</v>
      </c>
      <c r="T1336" s="181">
        <f>$S$1336*$H$1336</f>
        <v>0</v>
      </c>
      <c r="AR1336" s="99" t="s">
        <v>149</v>
      </c>
      <c r="AT1336" s="99" t="s">
        <v>145</v>
      </c>
      <c r="AU1336" s="99" t="s">
        <v>79</v>
      </c>
      <c r="AY1336" s="99" t="s">
        <v>142</v>
      </c>
      <c r="BE1336" s="169">
        <f>IF($N$1336="základní",$J$1336,0)</f>
        <v>0</v>
      </c>
      <c r="BF1336" s="169">
        <f>IF($N$1336="snížená",$J$1336,0)</f>
        <v>0</v>
      </c>
      <c r="BG1336" s="169">
        <f>IF($N$1336="zákl. přenesená",$J$1336,0)</f>
        <v>0</v>
      </c>
      <c r="BH1336" s="169">
        <f>IF($N$1336="sníž. přenesená",$J$1336,0)</f>
        <v>0</v>
      </c>
      <c r="BI1336" s="169">
        <f>IF($N$1336="nulová",$J$1336,0)</f>
        <v>0</v>
      </c>
      <c r="BJ1336" s="99" t="s">
        <v>77</v>
      </c>
      <c r="BK1336" s="169">
        <f>ROUND($I$1336*$H$1336,2)</f>
        <v>0</v>
      </c>
      <c r="BL1336" s="99" t="s">
        <v>149</v>
      </c>
      <c r="BM1336" s="99" t="s">
        <v>1943</v>
      </c>
    </row>
    <row r="1337" spans="2:65" s="102" customFormat="1" ht="15.75" customHeight="1" x14ac:dyDescent="0.3">
      <c r="B1337" s="103"/>
      <c r="C1337" s="162" t="s">
        <v>1944</v>
      </c>
      <c r="D1337" s="162" t="s">
        <v>145</v>
      </c>
      <c r="E1337" s="160" t="s">
        <v>1825</v>
      </c>
      <c r="F1337" s="161" t="s">
        <v>1826</v>
      </c>
      <c r="G1337" s="162" t="s">
        <v>755</v>
      </c>
      <c r="H1337" s="163">
        <v>1</v>
      </c>
      <c r="I1337" s="171"/>
      <c r="J1337" s="164">
        <f>ROUND($I$1337*$H$1337,2)</f>
        <v>0</v>
      </c>
      <c r="K1337" s="161"/>
      <c r="L1337" s="103"/>
      <c r="M1337" s="165"/>
      <c r="N1337" s="179" t="s">
        <v>42</v>
      </c>
      <c r="O1337" s="180">
        <v>0</v>
      </c>
      <c r="P1337" s="180">
        <f>$O$1337*$H$1337</f>
        <v>0</v>
      </c>
      <c r="Q1337" s="180">
        <v>0</v>
      </c>
      <c r="R1337" s="180">
        <f>$Q$1337*$H$1337</f>
        <v>0</v>
      </c>
      <c r="S1337" s="180">
        <v>0</v>
      </c>
      <c r="T1337" s="181">
        <f>$S$1337*$H$1337</f>
        <v>0</v>
      </c>
      <c r="AR1337" s="99" t="s">
        <v>149</v>
      </c>
      <c r="AT1337" s="99" t="s">
        <v>145</v>
      </c>
      <c r="AU1337" s="99" t="s">
        <v>79</v>
      </c>
      <c r="AY1337" s="99" t="s">
        <v>142</v>
      </c>
      <c r="BE1337" s="169">
        <f>IF($N$1337="základní",$J$1337,0)</f>
        <v>0</v>
      </c>
      <c r="BF1337" s="169">
        <f>IF($N$1337="snížená",$J$1337,0)</f>
        <v>0</v>
      </c>
      <c r="BG1337" s="169">
        <f>IF($N$1337="zákl. přenesená",$J$1337,0)</f>
        <v>0</v>
      </c>
      <c r="BH1337" s="169">
        <f>IF($N$1337="sníž. přenesená",$J$1337,0)</f>
        <v>0</v>
      </c>
      <c r="BI1337" s="169">
        <f>IF($N$1337="nulová",$J$1337,0)</f>
        <v>0</v>
      </c>
      <c r="BJ1337" s="99" t="s">
        <v>77</v>
      </c>
      <c r="BK1337" s="169">
        <f>ROUND($I$1337*$H$1337,2)</f>
        <v>0</v>
      </c>
      <c r="BL1337" s="99" t="s">
        <v>149</v>
      </c>
      <c r="BM1337" s="99" t="s">
        <v>1945</v>
      </c>
    </row>
    <row r="1338" spans="2:65" s="102" customFormat="1" ht="15.75" customHeight="1" x14ac:dyDescent="0.3">
      <c r="B1338" s="103"/>
      <c r="C1338" s="162" t="s">
        <v>1946</v>
      </c>
      <c r="D1338" s="162" t="s">
        <v>145</v>
      </c>
      <c r="E1338" s="160" t="s">
        <v>1829</v>
      </c>
      <c r="F1338" s="161" t="s">
        <v>1830</v>
      </c>
      <c r="G1338" s="162" t="s">
        <v>755</v>
      </c>
      <c r="H1338" s="163">
        <v>1</v>
      </c>
      <c r="I1338" s="171"/>
      <c r="J1338" s="164">
        <f>ROUND($I$1338*$H$1338,2)</f>
        <v>0</v>
      </c>
      <c r="K1338" s="161"/>
      <c r="L1338" s="103"/>
      <c r="M1338" s="165"/>
      <c r="N1338" s="179" t="s">
        <v>42</v>
      </c>
      <c r="O1338" s="180">
        <v>0</v>
      </c>
      <c r="P1338" s="180">
        <f>$O$1338*$H$1338</f>
        <v>0</v>
      </c>
      <c r="Q1338" s="180">
        <v>0</v>
      </c>
      <c r="R1338" s="180">
        <f>$Q$1338*$H$1338</f>
        <v>0</v>
      </c>
      <c r="S1338" s="180">
        <v>0</v>
      </c>
      <c r="T1338" s="181">
        <f>$S$1338*$H$1338</f>
        <v>0</v>
      </c>
      <c r="AR1338" s="99" t="s">
        <v>149</v>
      </c>
      <c r="AT1338" s="99" t="s">
        <v>145</v>
      </c>
      <c r="AU1338" s="99" t="s">
        <v>79</v>
      </c>
      <c r="AY1338" s="99" t="s">
        <v>142</v>
      </c>
      <c r="BE1338" s="169">
        <f>IF($N$1338="základní",$J$1338,0)</f>
        <v>0</v>
      </c>
      <c r="BF1338" s="169">
        <f>IF($N$1338="snížená",$J$1338,0)</f>
        <v>0</v>
      </c>
      <c r="BG1338" s="169">
        <f>IF($N$1338="zákl. přenesená",$J$1338,0)</f>
        <v>0</v>
      </c>
      <c r="BH1338" s="169">
        <f>IF($N$1338="sníž. přenesená",$J$1338,0)</f>
        <v>0</v>
      </c>
      <c r="BI1338" s="169">
        <f>IF($N$1338="nulová",$J$1338,0)</f>
        <v>0</v>
      </c>
      <c r="BJ1338" s="99" t="s">
        <v>77</v>
      </c>
      <c r="BK1338" s="169">
        <f>ROUND($I$1338*$H$1338,2)</f>
        <v>0</v>
      </c>
      <c r="BL1338" s="99" t="s">
        <v>149</v>
      </c>
      <c r="BM1338" s="99" t="s">
        <v>1947</v>
      </c>
    </row>
    <row r="1339" spans="2:65" s="102" customFormat="1" ht="15.75" customHeight="1" x14ac:dyDescent="0.3">
      <c r="B1339" s="103"/>
      <c r="C1339" s="162" t="s">
        <v>1948</v>
      </c>
      <c r="D1339" s="162" t="s">
        <v>145</v>
      </c>
      <c r="E1339" s="160" t="s">
        <v>1833</v>
      </c>
      <c r="F1339" s="161" t="s">
        <v>1834</v>
      </c>
      <c r="G1339" s="162" t="s">
        <v>755</v>
      </c>
      <c r="H1339" s="163">
        <v>1</v>
      </c>
      <c r="I1339" s="171"/>
      <c r="J1339" s="164">
        <f>ROUND($I$1339*$H$1339,2)</f>
        <v>0</v>
      </c>
      <c r="K1339" s="161"/>
      <c r="L1339" s="103"/>
      <c r="M1339" s="165"/>
      <c r="N1339" s="179" t="s">
        <v>42</v>
      </c>
      <c r="O1339" s="180">
        <v>0</v>
      </c>
      <c r="P1339" s="180">
        <f>$O$1339*$H$1339</f>
        <v>0</v>
      </c>
      <c r="Q1339" s="180">
        <v>0</v>
      </c>
      <c r="R1339" s="180">
        <f>$Q$1339*$H$1339</f>
        <v>0</v>
      </c>
      <c r="S1339" s="180">
        <v>0</v>
      </c>
      <c r="T1339" s="181">
        <f>$S$1339*$H$1339</f>
        <v>0</v>
      </c>
      <c r="AR1339" s="99" t="s">
        <v>149</v>
      </c>
      <c r="AT1339" s="99" t="s">
        <v>145</v>
      </c>
      <c r="AU1339" s="99" t="s">
        <v>79</v>
      </c>
      <c r="AY1339" s="99" t="s">
        <v>142</v>
      </c>
      <c r="BE1339" s="169">
        <f>IF($N$1339="základní",$J$1339,0)</f>
        <v>0</v>
      </c>
      <c r="BF1339" s="169">
        <f>IF($N$1339="snížená",$J$1339,0)</f>
        <v>0</v>
      </c>
      <c r="BG1339" s="169">
        <f>IF($N$1339="zákl. přenesená",$J$1339,0)</f>
        <v>0</v>
      </c>
      <c r="BH1339" s="169">
        <f>IF($N$1339="sníž. přenesená",$J$1339,0)</f>
        <v>0</v>
      </c>
      <c r="BI1339" s="169">
        <f>IF($N$1339="nulová",$J$1339,0)</f>
        <v>0</v>
      </c>
      <c r="BJ1339" s="99" t="s">
        <v>77</v>
      </c>
      <c r="BK1339" s="169">
        <f>ROUND($I$1339*$H$1339,2)</f>
        <v>0</v>
      </c>
      <c r="BL1339" s="99" t="s">
        <v>149</v>
      </c>
      <c r="BM1339" s="99" t="s">
        <v>1949</v>
      </c>
    </row>
    <row r="1340" spans="2:65" s="102" customFormat="1" ht="15.75" customHeight="1" x14ac:dyDescent="0.3">
      <c r="B1340" s="103"/>
      <c r="C1340" s="162" t="s">
        <v>1950</v>
      </c>
      <c r="D1340" s="162" t="s">
        <v>145</v>
      </c>
      <c r="E1340" s="160" t="s">
        <v>1907</v>
      </c>
      <c r="F1340" s="161" t="s">
        <v>1908</v>
      </c>
      <c r="G1340" s="162" t="s">
        <v>755</v>
      </c>
      <c r="H1340" s="163">
        <v>1</v>
      </c>
      <c r="I1340" s="171"/>
      <c r="J1340" s="164">
        <f>ROUND($I$1340*$H$1340,2)</f>
        <v>0</v>
      </c>
      <c r="K1340" s="161"/>
      <c r="L1340" s="103"/>
      <c r="M1340" s="165"/>
      <c r="N1340" s="179" t="s">
        <v>42</v>
      </c>
      <c r="O1340" s="180">
        <v>0</v>
      </c>
      <c r="P1340" s="180">
        <f>$O$1340*$H$1340</f>
        <v>0</v>
      </c>
      <c r="Q1340" s="180">
        <v>0</v>
      </c>
      <c r="R1340" s="180">
        <f>$Q$1340*$H$1340</f>
        <v>0</v>
      </c>
      <c r="S1340" s="180">
        <v>0</v>
      </c>
      <c r="T1340" s="181">
        <f>$S$1340*$H$1340</f>
        <v>0</v>
      </c>
      <c r="AR1340" s="99" t="s">
        <v>149</v>
      </c>
      <c r="AT1340" s="99" t="s">
        <v>145</v>
      </c>
      <c r="AU1340" s="99" t="s">
        <v>79</v>
      </c>
      <c r="AY1340" s="99" t="s">
        <v>142</v>
      </c>
      <c r="BE1340" s="169">
        <f>IF($N$1340="základní",$J$1340,0)</f>
        <v>0</v>
      </c>
      <c r="BF1340" s="169">
        <f>IF($N$1340="snížená",$J$1340,0)</f>
        <v>0</v>
      </c>
      <c r="BG1340" s="169">
        <f>IF($N$1340="zákl. přenesená",$J$1340,0)</f>
        <v>0</v>
      </c>
      <c r="BH1340" s="169">
        <f>IF($N$1340="sníž. přenesená",$J$1340,0)</f>
        <v>0</v>
      </c>
      <c r="BI1340" s="169">
        <f>IF($N$1340="nulová",$J$1340,0)</f>
        <v>0</v>
      </c>
      <c r="BJ1340" s="99" t="s">
        <v>77</v>
      </c>
      <c r="BK1340" s="169">
        <f>ROUND($I$1340*$H$1340,2)</f>
        <v>0</v>
      </c>
      <c r="BL1340" s="99" t="s">
        <v>149</v>
      </c>
      <c r="BM1340" s="99" t="s">
        <v>1951</v>
      </c>
    </row>
    <row r="1341" spans="2:65" s="102" customFormat="1" ht="15.75" customHeight="1" x14ac:dyDescent="0.3">
      <c r="B1341" s="103"/>
      <c r="C1341" s="162" t="s">
        <v>1952</v>
      </c>
      <c r="D1341" s="162" t="s">
        <v>145</v>
      </c>
      <c r="E1341" s="160" t="s">
        <v>1825</v>
      </c>
      <c r="F1341" s="161" t="s">
        <v>1826</v>
      </c>
      <c r="G1341" s="162" t="s">
        <v>755</v>
      </c>
      <c r="H1341" s="163">
        <v>1</v>
      </c>
      <c r="I1341" s="171"/>
      <c r="J1341" s="164">
        <f>ROUND($I$1341*$H$1341,2)</f>
        <v>0</v>
      </c>
      <c r="K1341" s="161"/>
      <c r="L1341" s="103"/>
      <c r="M1341" s="165"/>
      <c r="N1341" s="179" t="s">
        <v>42</v>
      </c>
      <c r="O1341" s="180">
        <v>0</v>
      </c>
      <c r="P1341" s="180">
        <f>$O$1341*$H$1341</f>
        <v>0</v>
      </c>
      <c r="Q1341" s="180">
        <v>0</v>
      </c>
      <c r="R1341" s="180">
        <f>$Q$1341*$H$1341</f>
        <v>0</v>
      </c>
      <c r="S1341" s="180">
        <v>0</v>
      </c>
      <c r="T1341" s="181">
        <f>$S$1341*$H$1341</f>
        <v>0</v>
      </c>
      <c r="AR1341" s="99" t="s">
        <v>149</v>
      </c>
      <c r="AT1341" s="99" t="s">
        <v>145</v>
      </c>
      <c r="AU1341" s="99" t="s">
        <v>79</v>
      </c>
      <c r="AY1341" s="99" t="s">
        <v>142</v>
      </c>
      <c r="BE1341" s="169">
        <f>IF($N$1341="základní",$J$1341,0)</f>
        <v>0</v>
      </c>
      <c r="BF1341" s="169">
        <f>IF($N$1341="snížená",$J$1341,0)</f>
        <v>0</v>
      </c>
      <c r="BG1341" s="169">
        <f>IF($N$1341="zákl. přenesená",$J$1341,0)</f>
        <v>0</v>
      </c>
      <c r="BH1341" s="169">
        <f>IF($N$1341="sníž. přenesená",$J$1341,0)</f>
        <v>0</v>
      </c>
      <c r="BI1341" s="169">
        <f>IF($N$1341="nulová",$J$1341,0)</f>
        <v>0</v>
      </c>
      <c r="BJ1341" s="99" t="s">
        <v>77</v>
      </c>
      <c r="BK1341" s="169">
        <f>ROUND($I$1341*$H$1341,2)</f>
        <v>0</v>
      </c>
      <c r="BL1341" s="99" t="s">
        <v>149</v>
      </c>
      <c r="BM1341" s="99" t="s">
        <v>1953</v>
      </c>
    </row>
    <row r="1342" spans="2:65" s="102" customFormat="1" ht="15.75" customHeight="1" x14ac:dyDescent="0.3">
      <c r="B1342" s="103"/>
      <c r="C1342" s="162" t="s">
        <v>1954</v>
      </c>
      <c r="D1342" s="162" t="s">
        <v>145</v>
      </c>
      <c r="E1342" s="160" t="s">
        <v>1829</v>
      </c>
      <c r="F1342" s="161" t="s">
        <v>1830</v>
      </c>
      <c r="G1342" s="162" t="s">
        <v>755</v>
      </c>
      <c r="H1342" s="163">
        <v>1</v>
      </c>
      <c r="I1342" s="171"/>
      <c r="J1342" s="164">
        <f>ROUND($I$1342*$H$1342,2)</f>
        <v>0</v>
      </c>
      <c r="K1342" s="161"/>
      <c r="L1342" s="103"/>
      <c r="M1342" s="165"/>
      <c r="N1342" s="179" t="s">
        <v>42</v>
      </c>
      <c r="O1342" s="180">
        <v>0</v>
      </c>
      <c r="P1342" s="180">
        <f>$O$1342*$H$1342</f>
        <v>0</v>
      </c>
      <c r="Q1342" s="180">
        <v>0</v>
      </c>
      <c r="R1342" s="180">
        <f>$Q$1342*$H$1342</f>
        <v>0</v>
      </c>
      <c r="S1342" s="180">
        <v>0</v>
      </c>
      <c r="T1342" s="181">
        <f>$S$1342*$H$1342</f>
        <v>0</v>
      </c>
      <c r="AR1342" s="99" t="s">
        <v>149</v>
      </c>
      <c r="AT1342" s="99" t="s">
        <v>145</v>
      </c>
      <c r="AU1342" s="99" t="s">
        <v>79</v>
      </c>
      <c r="AY1342" s="99" t="s">
        <v>142</v>
      </c>
      <c r="BE1342" s="169">
        <f>IF($N$1342="základní",$J$1342,0)</f>
        <v>0</v>
      </c>
      <c r="BF1342" s="169">
        <f>IF($N$1342="snížená",$J$1342,0)</f>
        <v>0</v>
      </c>
      <c r="BG1342" s="169">
        <f>IF($N$1342="zákl. přenesená",$J$1342,0)</f>
        <v>0</v>
      </c>
      <c r="BH1342" s="169">
        <f>IF($N$1342="sníž. přenesená",$J$1342,0)</f>
        <v>0</v>
      </c>
      <c r="BI1342" s="169">
        <f>IF($N$1342="nulová",$J$1342,0)</f>
        <v>0</v>
      </c>
      <c r="BJ1342" s="99" t="s">
        <v>77</v>
      </c>
      <c r="BK1342" s="169">
        <f>ROUND($I$1342*$H$1342,2)</f>
        <v>0</v>
      </c>
      <c r="BL1342" s="99" t="s">
        <v>149</v>
      </c>
      <c r="BM1342" s="99" t="s">
        <v>1955</v>
      </c>
    </row>
    <row r="1343" spans="2:65" s="102" customFormat="1" ht="15.75" customHeight="1" x14ac:dyDescent="0.3">
      <c r="B1343" s="103"/>
      <c r="C1343" s="162" t="s">
        <v>1956</v>
      </c>
      <c r="D1343" s="162" t="s">
        <v>145</v>
      </c>
      <c r="E1343" s="160" t="s">
        <v>1833</v>
      </c>
      <c r="F1343" s="161" t="s">
        <v>1834</v>
      </c>
      <c r="G1343" s="162" t="s">
        <v>755</v>
      </c>
      <c r="H1343" s="163">
        <v>1</v>
      </c>
      <c r="I1343" s="171"/>
      <c r="J1343" s="164">
        <f>ROUND($I$1343*$H$1343,2)</f>
        <v>0</v>
      </c>
      <c r="K1343" s="161"/>
      <c r="L1343" s="103"/>
      <c r="M1343" s="165"/>
      <c r="N1343" s="179" t="s">
        <v>42</v>
      </c>
      <c r="O1343" s="180">
        <v>0</v>
      </c>
      <c r="P1343" s="180">
        <f>$O$1343*$H$1343</f>
        <v>0</v>
      </c>
      <c r="Q1343" s="180">
        <v>0</v>
      </c>
      <c r="R1343" s="180">
        <f>$Q$1343*$H$1343</f>
        <v>0</v>
      </c>
      <c r="S1343" s="180">
        <v>0</v>
      </c>
      <c r="T1343" s="181">
        <f>$S$1343*$H$1343</f>
        <v>0</v>
      </c>
      <c r="AR1343" s="99" t="s">
        <v>149</v>
      </c>
      <c r="AT1343" s="99" t="s">
        <v>145</v>
      </c>
      <c r="AU1343" s="99" t="s">
        <v>79</v>
      </c>
      <c r="AY1343" s="99" t="s">
        <v>142</v>
      </c>
      <c r="BE1343" s="169">
        <f>IF($N$1343="základní",$J$1343,0)</f>
        <v>0</v>
      </c>
      <c r="BF1343" s="169">
        <f>IF($N$1343="snížená",$J$1343,0)</f>
        <v>0</v>
      </c>
      <c r="BG1343" s="169">
        <f>IF($N$1343="zákl. přenesená",$J$1343,0)</f>
        <v>0</v>
      </c>
      <c r="BH1343" s="169">
        <f>IF($N$1343="sníž. přenesená",$J$1343,0)</f>
        <v>0</v>
      </c>
      <c r="BI1343" s="169">
        <f>IF($N$1343="nulová",$J$1343,0)</f>
        <v>0</v>
      </c>
      <c r="BJ1343" s="99" t="s">
        <v>77</v>
      </c>
      <c r="BK1343" s="169">
        <f>ROUND($I$1343*$H$1343,2)</f>
        <v>0</v>
      </c>
      <c r="BL1343" s="99" t="s">
        <v>149</v>
      </c>
      <c r="BM1343" s="99" t="s">
        <v>1957</v>
      </c>
    </row>
    <row r="1344" spans="2:65" s="102" customFormat="1" ht="15.75" customHeight="1" x14ac:dyDescent="0.3">
      <c r="B1344" s="103"/>
      <c r="C1344" s="162" t="s">
        <v>1958</v>
      </c>
      <c r="D1344" s="162" t="s">
        <v>145</v>
      </c>
      <c r="E1344" s="160" t="s">
        <v>1899</v>
      </c>
      <c r="F1344" s="161" t="s">
        <v>1900</v>
      </c>
      <c r="G1344" s="162" t="s">
        <v>755</v>
      </c>
      <c r="H1344" s="163">
        <v>1</v>
      </c>
      <c r="I1344" s="171"/>
      <c r="J1344" s="164">
        <f>ROUND($I$1344*$H$1344,2)</f>
        <v>0</v>
      </c>
      <c r="K1344" s="161"/>
      <c r="L1344" s="103"/>
      <c r="M1344" s="165"/>
      <c r="N1344" s="179" t="s">
        <v>42</v>
      </c>
      <c r="O1344" s="180">
        <v>0</v>
      </c>
      <c r="P1344" s="180">
        <f>$O$1344*$H$1344</f>
        <v>0</v>
      </c>
      <c r="Q1344" s="180">
        <v>0</v>
      </c>
      <c r="R1344" s="180">
        <f>$Q$1344*$H$1344</f>
        <v>0</v>
      </c>
      <c r="S1344" s="180">
        <v>0</v>
      </c>
      <c r="T1344" s="181">
        <f>$S$1344*$H$1344</f>
        <v>0</v>
      </c>
      <c r="AR1344" s="99" t="s">
        <v>149</v>
      </c>
      <c r="AT1344" s="99" t="s">
        <v>145</v>
      </c>
      <c r="AU1344" s="99" t="s">
        <v>79</v>
      </c>
      <c r="AY1344" s="99" t="s">
        <v>142</v>
      </c>
      <c r="BE1344" s="169">
        <f>IF($N$1344="základní",$J$1344,0)</f>
        <v>0</v>
      </c>
      <c r="BF1344" s="169">
        <f>IF($N$1344="snížená",$J$1344,0)</f>
        <v>0</v>
      </c>
      <c r="BG1344" s="169">
        <f>IF($N$1344="zákl. přenesená",$J$1344,0)</f>
        <v>0</v>
      </c>
      <c r="BH1344" s="169">
        <f>IF($N$1344="sníž. přenesená",$J$1344,0)</f>
        <v>0</v>
      </c>
      <c r="BI1344" s="169">
        <f>IF($N$1344="nulová",$J$1344,0)</f>
        <v>0</v>
      </c>
      <c r="BJ1344" s="99" t="s">
        <v>77</v>
      </c>
      <c r="BK1344" s="169">
        <f>ROUND($I$1344*$H$1344,2)</f>
        <v>0</v>
      </c>
      <c r="BL1344" s="99" t="s">
        <v>149</v>
      </c>
      <c r="BM1344" s="99" t="s">
        <v>1959</v>
      </c>
    </row>
    <row r="1345" spans="2:65" s="102" customFormat="1" ht="15.75" customHeight="1" x14ac:dyDescent="0.3">
      <c r="B1345" s="103"/>
      <c r="C1345" s="162" t="s">
        <v>1960</v>
      </c>
      <c r="D1345" s="162" t="s">
        <v>145</v>
      </c>
      <c r="E1345" s="160" t="s">
        <v>1903</v>
      </c>
      <c r="F1345" s="161" t="s">
        <v>1904</v>
      </c>
      <c r="G1345" s="162" t="s">
        <v>755</v>
      </c>
      <c r="H1345" s="163">
        <v>1</v>
      </c>
      <c r="I1345" s="171"/>
      <c r="J1345" s="164">
        <f>ROUND($I$1345*$H$1345,2)</f>
        <v>0</v>
      </c>
      <c r="K1345" s="161"/>
      <c r="L1345" s="103"/>
      <c r="M1345" s="165"/>
      <c r="N1345" s="179" t="s">
        <v>42</v>
      </c>
      <c r="O1345" s="180">
        <v>0</v>
      </c>
      <c r="P1345" s="180">
        <f>$O$1345*$H$1345</f>
        <v>0</v>
      </c>
      <c r="Q1345" s="180">
        <v>0</v>
      </c>
      <c r="R1345" s="180">
        <f>$Q$1345*$H$1345</f>
        <v>0</v>
      </c>
      <c r="S1345" s="180">
        <v>0</v>
      </c>
      <c r="T1345" s="181">
        <f>$S$1345*$H$1345</f>
        <v>0</v>
      </c>
      <c r="AR1345" s="99" t="s">
        <v>149</v>
      </c>
      <c r="AT1345" s="99" t="s">
        <v>145</v>
      </c>
      <c r="AU1345" s="99" t="s">
        <v>79</v>
      </c>
      <c r="AY1345" s="99" t="s">
        <v>142</v>
      </c>
      <c r="BE1345" s="169">
        <f>IF($N$1345="základní",$J$1345,0)</f>
        <v>0</v>
      </c>
      <c r="BF1345" s="169">
        <f>IF($N$1345="snížená",$J$1345,0)</f>
        <v>0</v>
      </c>
      <c r="BG1345" s="169">
        <f>IF($N$1345="zákl. přenesená",$J$1345,0)</f>
        <v>0</v>
      </c>
      <c r="BH1345" s="169">
        <f>IF($N$1345="sníž. přenesená",$J$1345,0)</f>
        <v>0</v>
      </c>
      <c r="BI1345" s="169">
        <f>IF($N$1345="nulová",$J$1345,0)</f>
        <v>0</v>
      </c>
      <c r="BJ1345" s="99" t="s">
        <v>77</v>
      </c>
      <c r="BK1345" s="169">
        <f>ROUND($I$1345*$H$1345,2)</f>
        <v>0</v>
      </c>
      <c r="BL1345" s="99" t="s">
        <v>149</v>
      </c>
      <c r="BM1345" s="99" t="s">
        <v>1961</v>
      </c>
    </row>
    <row r="1346" spans="2:65" s="102" customFormat="1" ht="15.75" customHeight="1" x14ac:dyDescent="0.3">
      <c r="B1346" s="103"/>
      <c r="C1346" s="162" t="s">
        <v>1962</v>
      </c>
      <c r="D1346" s="162" t="s">
        <v>145</v>
      </c>
      <c r="E1346" s="160" t="s">
        <v>1907</v>
      </c>
      <c r="F1346" s="161" t="s">
        <v>1908</v>
      </c>
      <c r="G1346" s="162" t="s">
        <v>755</v>
      </c>
      <c r="H1346" s="163">
        <v>1</v>
      </c>
      <c r="I1346" s="171"/>
      <c r="J1346" s="164">
        <f>ROUND($I$1346*$H$1346,2)</f>
        <v>0</v>
      </c>
      <c r="K1346" s="161"/>
      <c r="L1346" s="103"/>
      <c r="M1346" s="165"/>
      <c r="N1346" s="179" t="s">
        <v>42</v>
      </c>
      <c r="O1346" s="180">
        <v>0</v>
      </c>
      <c r="P1346" s="180">
        <f>$O$1346*$H$1346</f>
        <v>0</v>
      </c>
      <c r="Q1346" s="180">
        <v>0</v>
      </c>
      <c r="R1346" s="180">
        <f>$Q$1346*$H$1346</f>
        <v>0</v>
      </c>
      <c r="S1346" s="180">
        <v>0</v>
      </c>
      <c r="T1346" s="181">
        <f>$S$1346*$H$1346</f>
        <v>0</v>
      </c>
      <c r="AR1346" s="99" t="s">
        <v>149</v>
      </c>
      <c r="AT1346" s="99" t="s">
        <v>145</v>
      </c>
      <c r="AU1346" s="99" t="s">
        <v>79</v>
      </c>
      <c r="AY1346" s="99" t="s">
        <v>142</v>
      </c>
      <c r="BE1346" s="169">
        <f>IF($N$1346="základní",$J$1346,0)</f>
        <v>0</v>
      </c>
      <c r="BF1346" s="169">
        <f>IF($N$1346="snížená",$J$1346,0)</f>
        <v>0</v>
      </c>
      <c r="BG1346" s="169">
        <f>IF($N$1346="zákl. přenesená",$J$1346,0)</f>
        <v>0</v>
      </c>
      <c r="BH1346" s="169">
        <f>IF($N$1346="sníž. přenesená",$J$1346,0)</f>
        <v>0</v>
      </c>
      <c r="BI1346" s="169">
        <f>IF($N$1346="nulová",$J$1346,0)</f>
        <v>0</v>
      </c>
      <c r="BJ1346" s="99" t="s">
        <v>77</v>
      </c>
      <c r="BK1346" s="169">
        <f>ROUND($I$1346*$H$1346,2)</f>
        <v>0</v>
      </c>
      <c r="BL1346" s="99" t="s">
        <v>149</v>
      </c>
      <c r="BM1346" s="99" t="s">
        <v>1963</v>
      </c>
    </row>
    <row r="1347" spans="2:65" s="102" customFormat="1" ht="15.75" customHeight="1" x14ac:dyDescent="0.3">
      <c r="B1347" s="103"/>
      <c r="C1347" s="162" t="s">
        <v>1964</v>
      </c>
      <c r="D1347" s="162" t="s">
        <v>145</v>
      </c>
      <c r="E1347" s="160" t="s">
        <v>1883</v>
      </c>
      <c r="F1347" s="161" t="s">
        <v>1884</v>
      </c>
      <c r="G1347" s="162" t="s">
        <v>755</v>
      </c>
      <c r="H1347" s="163">
        <v>1</v>
      </c>
      <c r="I1347" s="171"/>
      <c r="J1347" s="164">
        <f>ROUND($I$1347*$H$1347,2)</f>
        <v>0</v>
      </c>
      <c r="K1347" s="161"/>
      <c r="L1347" s="103"/>
      <c r="M1347" s="165"/>
      <c r="N1347" s="179" t="s">
        <v>42</v>
      </c>
      <c r="O1347" s="180">
        <v>0</v>
      </c>
      <c r="P1347" s="180">
        <f>$O$1347*$H$1347</f>
        <v>0</v>
      </c>
      <c r="Q1347" s="180">
        <v>0</v>
      </c>
      <c r="R1347" s="180">
        <f>$Q$1347*$H$1347</f>
        <v>0</v>
      </c>
      <c r="S1347" s="180">
        <v>0</v>
      </c>
      <c r="T1347" s="181">
        <f>$S$1347*$H$1347</f>
        <v>0</v>
      </c>
      <c r="AR1347" s="99" t="s">
        <v>149</v>
      </c>
      <c r="AT1347" s="99" t="s">
        <v>145</v>
      </c>
      <c r="AU1347" s="99" t="s">
        <v>79</v>
      </c>
      <c r="AY1347" s="99" t="s">
        <v>142</v>
      </c>
      <c r="BE1347" s="169">
        <f>IF($N$1347="základní",$J$1347,0)</f>
        <v>0</v>
      </c>
      <c r="BF1347" s="169">
        <f>IF($N$1347="snížená",$J$1347,0)</f>
        <v>0</v>
      </c>
      <c r="BG1347" s="169">
        <f>IF($N$1347="zákl. přenesená",$J$1347,0)</f>
        <v>0</v>
      </c>
      <c r="BH1347" s="169">
        <f>IF($N$1347="sníž. přenesená",$J$1347,0)</f>
        <v>0</v>
      </c>
      <c r="BI1347" s="169">
        <f>IF($N$1347="nulová",$J$1347,0)</f>
        <v>0</v>
      </c>
      <c r="BJ1347" s="99" t="s">
        <v>77</v>
      </c>
      <c r="BK1347" s="169">
        <f>ROUND($I$1347*$H$1347,2)</f>
        <v>0</v>
      </c>
      <c r="BL1347" s="99" t="s">
        <v>149</v>
      </c>
      <c r="BM1347" s="99" t="s">
        <v>1965</v>
      </c>
    </row>
    <row r="1348" spans="2:65" s="102" customFormat="1" ht="15.75" customHeight="1" x14ac:dyDescent="0.3">
      <c r="B1348" s="103"/>
      <c r="C1348" s="162" t="s">
        <v>1966</v>
      </c>
      <c r="D1348" s="162" t="s">
        <v>145</v>
      </c>
      <c r="E1348" s="160" t="s">
        <v>1887</v>
      </c>
      <c r="F1348" s="161" t="s">
        <v>1888</v>
      </c>
      <c r="G1348" s="162" t="s">
        <v>755</v>
      </c>
      <c r="H1348" s="163">
        <v>1</v>
      </c>
      <c r="I1348" s="171"/>
      <c r="J1348" s="164">
        <f>ROUND($I$1348*$H$1348,2)</f>
        <v>0</v>
      </c>
      <c r="K1348" s="161"/>
      <c r="L1348" s="103"/>
      <c r="M1348" s="165"/>
      <c r="N1348" s="179" t="s">
        <v>42</v>
      </c>
      <c r="O1348" s="180">
        <v>0</v>
      </c>
      <c r="P1348" s="180">
        <f>$O$1348*$H$1348</f>
        <v>0</v>
      </c>
      <c r="Q1348" s="180">
        <v>0</v>
      </c>
      <c r="R1348" s="180">
        <f>$Q$1348*$H$1348</f>
        <v>0</v>
      </c>
      <c r="S1348" s="180">
        <v>0</v>
      </c>
      <c r="T1348" s="181">
        <f>$S$1348*$H$1348</f>
        <v>0</v>
      </c>
      <c r="AR1348" s="99" t="s">
        <v>149</v>
      </c>
      <c r="AT1348" s="99" t="s">
        <v>145</v>
      </c>
      <c r="AU1348" s="99" t="s">
        <v>79</v>
      </c>
      <c r="AY1348" s="99" t="s">
        <v>142</v>
      </c>
      <c r="BE1348" s="169">
        <f>IF($N$1348="základní",$J$1348,0)</f>
        <v>0</v>
      </c>
      <c r="BF1348" s="169">
        <f>IF($N$1348="snížená",$J$1348,0)</f>
        <v>0</v>
      </c>
      <c r="BG1348" s="169">
        <f>IF($N$1348="zákl. přenesená",$J$1348,0)</f>
        <v>0</v>
      </c>
      <c r="BH1348" s="169">
        <f>IF($N$1348="sníž. přenesená",$J$1348,0)</f>
        <v>0</v>
      </c>
      <c r="BI1348" s="169">
        <f>IF($N$1348="nulová",$J$1348,0)</f>
        <v>0</v>
      </c>
      <c r="BJ1348" s="99" t="s">
        <v>77</v>
      </c>
      <c r="BK1348" s="169">
        <f>ROUND($I$1348*$H$1348,2)</f>
        <v>0</v>
      </c>
      <c r="BL1348" s="99" t="s">
        <v>149</v>
      </c>
      <c r="BM1348" s="99" t="s">
        <v>1967</v>
      </c>
    </row>
    <row r="1349" spans="2:65" s="102" customFormat="1" ht="15.75" customHeight="1" x14ac:dyDescent="0.3">
      <c r="B1349" s="103"/>
      <c r="C1349" s="162" t="s">
        <v>1968</v>
      </c>
      <c r="D1349" s="162" t="s">
        <v>145</v>
      </c>
      <c r="E1349" s="160" t="s">
        <v>1825</v>
      </c>
      <c r="F1349" s="161" t="s">
        <v>1826</v>
      </c>
      <c r="G1349" s="162" t="s">
        <v>755</v>
      </c>
      <c r="H1349" s="163">
        <v>1</v>
      </c>
      <c r="I1349" s="171"/>
      <c r="J1349" s="164">
        <f>ROUND($I$1349*$H$1349,2)</f>
        <v>0</v>
      </c>
      <c r="K1349" s="161"/>
      <c r="L1349" s="103"/>
      <c r="M1349" s="165"/>
      <c r="N1349" s="179" t="s">
        <v>42</v>
      </c>
      <c r="O1349" s="180">
        <v>0</v>
      </c>
      <c r="P1349" s="180">
        <f>$O$1349*$H$1349</f>
        <v>0</v>
      </c>
      <c r="Q1349" s="180">
        <v>0</v>
      </c>
      <c r="R1349" s="180">
        <f>$Q$1349*$H$1349</f>
        <v>0</v>
      </c>
      <c r="S1349" s="180">
        <v>0</v>
      </c>
      <c r="T1349" s="181">
        <f>$S$1349*$H$1349</f>
        <v>0</v>
      </c>
      <c r="AR1349" s="99" t="s">
        <v>149</v>
      </c>
      <c r="AT1349" s="99" t="s">
        <v>145</v>
      </c>
      <c r="AU1349" s="99" t="s">
        <v>79</v>
      </c>
      <c r="AY1349" s="99" t="s">
        <v>142</v>
      </c>
      <c r="BE1349" s="169">
        <f>IF($N$1349="základní",$J$1349,0)</f>
        <v>0</v>
      </c>
      <c r="BF1349" s="169">
        <f>IF($N$1349="snížená",$J$1349,0)</f>
        <v>0</v>
      </c>
      <c r="BG1349" s="169">
        <f>IF($N$1349="zákl. přenesená",$J$1349,0)</f>
        <v>0</v>
      </c>
      <c r="BH1349" s="169">
        <f>IF($N$1349="sníž. přenesená",$J$1349,0)</f>
        <v>0</v>
      </c>
      <c r="BI1349" s="169">
        <f>IF($N$1349="nulová",$J$1349,0)</f>
        <v>0</v>
      </c>
      <c r="BJ1349" s="99" t="s">
        <v>77</v>
      </c>
      <c r="BK1349" s="169">
        <f>ROUND($I$1349*$H$1349,2)</f>
        <v>0</v>
      </c>
      <c r="BL1349" s="99" t="s">
        <v>149</v>
      </c>
      <c r="BM1349" s="99" t="s">
        <v>1969</v>
      </c>
    </row>
    <row r="1350" spans="2:65" s="102" customFormat="1" ht="15.75" customHeight="1" x14ac:dyDescent="0.3">
      <c r="B1350" s="103"/>
      <c r="C1350" s="162" t="s">
        <v>1970</v>
      </c>
      <c r="D1350" s="162" t="s">
        <v>145</v>
      </c>
      <c r="E1350" s="160" t="s">
        <v>1829</v>
      </c>
      <c r="F1350" s="161" t="s">
        <v>1830</v>
      </c>
      <c r="G1350" s="162" t="s">
        <v>755</v>
      </c>
      <c r="H1350" s="163">
        <v>1</v>
      </c>
      <c r="I1350" s="171"/>
      <c r="J1350" s="164">
        <f>ROUND($I$1350*$H$1350,2)</f>
        <v>0</v>
      </c>
      <c r="K1350" s="161"/>
      <c r="L1350" s="103"/>
      <c r="M1350" s="165"/>
      <c r="N1350" s="179" t="s">
        <v>42</v>
      </c>
      <c r="O1350" s="180">
        <v>0</v>
      </c>
      <c r="P1350" s="180">
        <f>$O$1350*$H$1350</f>
        <v>0</v>
      </c>
      <c r="Q1350" s="180">
        <v>0</v>
      </c>
      <c r="R1350" s="180">
        <f>$Q$1350*$H$1350</f>
        <v>0</v>
      </c>
      <c r="S1350" s="180">
        <v>0</v>
      </c>
      <c r="T1350" s="181">
        <f>$S$1350*$H$1350</f>
        <v>0</v>
      </c>
      <c r="AR1350" s="99" t="s">
        <v>149</v>
      </c>
      <c r="AT1350" s="99" t="s">
        <v>145</v>
      </c>
      <c r="AU1350" s="99" t="s">
        <v>79</v>
      </c>
      <c r="AY1350" s="99" t="s">
        <v>142</v>
      </c>
      <c r="BE1350" s="169">
        <f>IF($N$1350="základní",$J$1350,0)</f>
        <v>0</v>
      </c>
      <c r="BF1350" s="169">
        <f>IF($N$1350="snížená",$J$1350,0)</f>
        <v>0</v>
      </c>
      <c r="BG1350" s="169">
        <f>IF($N$1350="zákl. přenesená",$J$1350,0)</f>
        <v>0</v>
      </c>
      <c r="BH1350" s="169">
        <f>IF($N$1350="sníž. přenesená",$J$1350,0)</f>
        <v>0</v>
      </c>
      <c r="BI1350" s="169">
        <f>IF($N$1350="nulová",$J$1350,0)</f>
        <v>0</v>
      </c>
      <c r="BJ1350" s="99" t="s">
        <v>77</v>
      </c>
      <c r="BK1350" s="169">
        <f>ROUND($I$1350*$H$1350,2)</f>
        <v>0</v>
      </c>
      <c r="BL1350" s="99" t="s">
        <v>149</v>
      </c>
      <c r="BM1350" s="99" t="s">
        <v>1971</v>
      </c>
    </row>
    <row r="1351" spans="2:65" s="102" customFormat="1" ht="15.75" customHeight="1" x14ac:dyDescent="0.3">
      <c r="B1351" s="103"/>
      <c r="C1351" s="162" t="s">
        <v>1972</v>
      </c>
      <c r="D1351" s="162" t="s">
        <v>145</v>
      </c>
      <c r="E1351" s="160" t="s">
        <v>1833</v>
      </c>
      <c r="F1351" s="161" t="s">
        <v>1834</v>
      </c>
      <c r="G1351" s="162" t="s">
        <v>755</v>
      </c>
      <c r="H1351" s="163">
        <v>1</v>
      </c>
      <c r="I1351" s="171"/>
      <c r="J1351" s="164">
        <f>ROUND($I$1351*$H$1351,2)</f>
        <v>0</v>
      </c>
      <c r="K1351" s="161"/>
      <c r="L1351" s="103"/>
      <c r="M1351" s="165"/>
      <c r="N1351" s="179" t="s">
        <v>42</v>
      </c>
      <c r="O1351" s="180">
        <v>0</v>
      </c>
      <c r="P1351" s="180">
        <f>$O$1351*$H$1351</f>
        <v>0</v>
      </c>
      <c r="Q1351" s="180">
        <v>0</v>
      </c>
      <c r="R1351" s="180">
        <f>$Q$1351*$H$1351</f>
        <v>0</v>
      </c>
      <c r="S1351" s="180">
        <v>0</v>
      </c>
      <c r="T1351" s="181">
        <f>$S$1351*$H$1351</f>
        <v>0</v>
      </c>
      <c r="AR1351" s="99" t="s">
        <v>149</v>
      </c>
      <c r="AT1351" s="99" t="s">
        <v>145</v>
      </c>
      <c r="AU1351" s="99" t="s">
        <v>79</v>
      </c>
      <c r="AY1351" s="99" t="s">
        <v>142</v>
      </c>
      <c r="BE1351" s="169">
        <f>IF($N$1351="základní",$J$1351,0)</f>
        <v>0</v>
      </c>
      <c r="BF1351" s="169">
        <f>IF($N$1351="snížená",$J$1351,0)</f>
        <v>0</v>
      </c>
      <c r="BG1351" s="169">
        <f>IF($N$1351="zákl. přenesená",$J$1351,0)</f>
        <v>0</v>
      </c>
      <c r="BH1351" s="169">
        <f>IF($N$1351="sníž. přenesená",$J$1351,0)</f>
        <v>0</v>
      </c>
      <c r="BI1351" s="169">
        <f>IF($N$1351="nulová",$J$1351,0)</f>
        <v>0</v>
      </c>
      <c r="BJ1351" s="99" t="s">
        <v>77</v>
      </c>
      <c r="BK1351" s="169">
        <f>ROUND($I$1351*$H$1351,2)</f>
        <v>0</v>
      </c>
      <c r="BL1351" s="99" t="s">
        <v>149</v>
      </c>
      <c r="BM1351" s="99" t="s">
        <v>1973</v>
      </c>
    </row>
    <row r="1352" spans="2:65" s="102" customFormat="1" ht="15.75" customHeight="1" x14ac:dyDescent="0.3">
      <c r="B1352" s="103"/>
      <c r="C1352" s="162" t="s">
        <v>1974</v>
      </c>
      <c r="D1352" s="162" t="s">
        <v>145</v>
      </c>
      <c r="E1352" s="160" t="s">
        <v>1825</v>
      </c>
      <c r="F1352" s="161" t="s">
        <v>1826</v>
      </c>
      <c r="G1352" s="162" t="s">
        <v>755</v>
      </c>
      <c r="H1352" s="163">
        <v>1</v>
      </c>
      <c r="I1352" s="171"/>
      <c r="J1352" s="164">
        <f>ROUND($I$1352*$H$1352,2)</f>
        <v>0</v>
      </c>
      <c r="K1352" s="161"/>
      <c r="L1352" s="103"/>
      <c r="M1352" s="165"/>
      <c r="N1352" s="179" t="s">
        <v>42</v>
      </c>
      <c r="O1352" s="180">
        <v>0</v>
      </c>
      <c r="P1352" s="180">
        <f>$O$1352*$H$1352</f>
        <v>0</v>
      </c>
      <c r="Q1352" s="180">
        <v>0</v>
      </c>
      <c r="R1352" s="180">
        <f>$Q$1352*$H$1352</f>
        <v>0</v>
      </c>
      <c r="S1352" s="180">
        <v>0</v>
      </c>
      <c r="T1352" s="181">
        <f>$S$1352*$H$1352</f>
        <v>0</v>
      </c>
      <c r="AR1352" s="99" t="s">
        <v>149</v>
      </c>
      <c r="AT1352" s="99" t="s">
        <v>145</v>
      </c>
      <c r="AU1352" s="99" t="s">
        <v>79</v>
      </c>
      <c r="AY1352" s="99" t="s">
        <v>142</v>
      </c>
      <c r="BE1352" s="169">
        <f>IF($N$1352="základní",$J$1352,0)</f>
        <v>0</v>
      </c>
      <c r="BF1352" s="169">
        <f>IF($N$1352="snížená",$J$1352,0)</f>
        <v>0</v>
      </c>
      <c r="BG1352" s="169">
        <f>IF($N$1352="zákl. přenesená",$J$1352,0)</f>
        <v>0</v>
      </c>
      <c r="BH1352" s="169">
        <f>IF($N$1352="sníž. přenesená",$J$1352,0)</f>
        <v>0</v>
      </c>
      <c r="BI1352" s="169">
        <f>IF($N$1352="nulová",$J$1352,0)</f>
        <v>0</v>
      </c>
      <c r="BJ1352" s="99" t="s">
        <v>77</v>
      </c>
      <c r="BK1352" s="169">
        <f>ROUND($I$1352*$H$1352,2)</f>
        <v>0</v>
      </c>
      <c r="BL1352" s="99" t="s">
        <v>149</v>
      </c>
      <c r="BM1352" s="99" t="s">
        <v>1975</v>
      </c>
    </row>
    <row r="1353" spans="2:65" s="102" customFormat="1" ht="15.75" customHeight="1" x14ac:dyDescent="0.3">
      <c r="B1353" s="103"/>
      <c r="C1353" s="162" t="s">
        <v>1976</v>
      </c>
      <c r="D1353" s="162" t="s">
        <v>145</v>
      </c>
      <c r="E1353" s="160" t="s">
        <v>1829</v>
      </c>
      <c r="F1353" s="161" t="s">
        <v>1830</v>
      </c>
      <c r="G1353" s="162" t="s">
        <v>755</v>
      </c>
      <c r="H1353" s="163">
        <v>1</v>
      </c>
      <c r="I1353" s="171"/>
      <c r="J1353" s="164">
        <f>ROUND($I$1353*$H$1353,2)</f>
        <v>0</v>
      </c>
      <c r="K1353" s="161"/>
      <c r="L1353" s="103"/>
      <c r="M1353" s="165"/>
      <c r="N1353" s="179" t="s">
        <v>42</v>
      </c>
      <c r="O1353" s="180">
        <v>0</v>
      </c>
      <c r="P1353" s="180">
        <f>$O$1353*$H$1353</f>
        <v>0</v>
      </c>
      <c r="Q1353" s="180">
        <v>0</v>
      </c>
      <c r="R1353" s="180">
        <f>$Q$1353*$H$1353</f>
        <v>0</v>
      </c>
      <c r="S1353" s="180">
        <v>0</v>
      </c>
      <c r="T1353" s="181">
        <f>$S$1353*$H$1353</f>
        <v>0</v>
      </c>
      <c r="AR1353" s="99" t="s">
        <v>149</v>
      </c>
      <c r="AT1353" s="99" t="s">
        <v>145</v>
      </c>
      <c r="AU1353" s="99" t="s">
        <v>79</v>
      </c>
      <c r="AY1353" s="99" t="s">
        <v>142</v>
      </c>
      <c r="BE1353" s="169">
        <f>IF($N$1353="základní",$J$1353,0)</f>
        <v>0</v>
      </c>
      <c r="BF1353" s="169">
        <f>IF($N$1353="snížená",$J$1353,0)</f>
        <v>0</v>
      </c>
      <c r="BG1353" s="169">
        <f>IF($N$1353="zákl. přenesená",$J$1353,0)</f>
        <v>0</v>
      </c>
      <c r="BH1353" s="169">
        <f>IF($N$1353="sníž. přenesená",$J$1353,0)</f>
        <v>0</v>
      </c>
      <c r="BI1353" s="169">
        <f>IF($N$1353="nulová",$J$1353,0)</f>
        <v>0</v>
      </c>
      <c r="BJ1353" s="99" t="s">
        <v>77</v>
      </c>
      <c r="BK1353" s="169">
        <f>ROUND($I$1353*$H$1353,2)</f>
        <v>0</v>
      </c>
      <c r="BL1353" s="99" t="s">
        <v>149</v>
      </c>
      <c r="BM1353" s="99" t="s">
        <v>1977</v>
      </c>
    </row>
    <row r="1354" spans="2:65" s="102" customFormat="1" ht="15.75" customHeight="1" x14ac:dyDescent="0.3">
      <c r="B1354" s="103"/>
      <c r="C1354" s="162" t="s">
        <v>1978</v>
      </c>
      <c r="D1354" s="162" t="s">
        <v>145</v>
      </c>
      <c r="E1354" s="160" t="s">
        <v>1833</v>
      </c>
      <c r="F1354" s="161" t="s">
        <v>1834</v>
      </c>
      <c r="G1354" s="162" t="s">
        <v>755</v>
      </c>
      <c r="H1354" s="163">
        <v>1</v>
      </c>
      <c r="I1354" s="171"/>
      <c r="J1354" s="164">
        <f>ROUND($I$1354*$H$1354,2)</f>
        <v>0</v>
      </c>
      <c r="K1354" s="161"/>
      <c r="L1354" s="103"/>
      <c r="M1354" s="165"/>
      <c r="N1354" s="179" t="s">
        <v>42</v>
      </c>
      <c r="O1354" s="180">
        <v>0</v>
      </c>
      <c r="P1354" s="180">
        <f>$O$1354*$H$1354</f>
        <v>0</v>
      </c>
      <c r="Q1354" s="180">
        <v>0</v>
      </c>
      <c r="R1354" s="180">
        <f>$Q$1354*$H$1354</f>
        <v>0</v>
      </c>
      <c r="S1354" s="180">
        <v>0</v>
      </c>
      <c r="T1354" s="181">
        <f>$S$1354*$H$1354</f>
        <v>0</v>
      </c>
      <c r="AR1354" s="99" t="s">
        <v>149</v>
      </c>
      <c r="AT1354" s="99" t="s">
        <v>145</v>
      </c>
      <c r="AU1354" s="99" t="s">
        <v>79</v>
      </c>
      <c r="AY1354" s="99" t="s">
        <v>142</v>
      </c>
      <c r="BE1354" s="169">
        <f>IF($N$1354="základní",$J$1354,0)</f>
        <v>0</v>
      </c>
      <c r="BF1354" s="169">
        <f>IF($N$1354="snížená",$J$1354,0)</f>
        <v>0</v>
      </c>
      <c r="BG1354" s="169">
        <f>IF($N$1354="zákl. přenesená",$J$1354,0)</f>
        <v>0</v>
      </c>
      <c r="BH1354" s="169">
        <f>IF($N$1354="sníž. přenesená",$J$1354,0)</f>
        <v>0</v>
      </c>
      <c r="BI1354" s="169">
        <f>IF($N$1354="nulová",$J$1354,0)</f>
        <v>0</v>
      </c>
      <c r="BJ1354" s="99" t="s">
        <v>77</v>
      </c>
      <c r="BK1354" s="169">
        <f>ROUND($I$1354*$H$1354,2)</f>
        <v>0</v>
      </c>
      <c r="BL1354" s="99" t="s">
        <v>149</v>
      </c>
      <c r="BM1354" s="99" t="s">
        <v>1979</v>
      </c>
    </row>
    <row r="1355" spans="2:65" s="102" customFormat="1" ht="15.75" customHeight="1" x14ac:dyDescent="0.3">
      <c r="B1355" s="103"/>
      <c r="C1355" s="162" t="s">
        <v>1980</v>
      </c>
      <c r="D1355" s="162" t="s">
        <v>145</v>
      </c>
      <c r="E1355" s="160" t="s">
        <v>1883</v>
      </c>
      <c r="F1355" s="161" t="s">
        <v>1884</v>
      </c>
      <c r="G1355" s="162" t="s">
        <v>755</v>
      </c>
      <c r="H1355" s="163">
        <v>1</v>
      </c>
      <c r="I1355" s="171"/>
      <c r="J1355" s="164">
        <f>ROUND($I$1355*$H$1355,2)</f>
        <v>0</v>
      </c>
      <c r="K1355" s="161"/>
      <c r="L1355" s="103"/>
      <c r="M1355" s="165"/>
      <c r="N1355" s="179" t="s">
        <v>42</v>
      </c>
      <c r="O1355" s="180">
        <v>0</v>
      </c>
      <c r="P1355" s="180">
        <f>$O$1355*$H$1355</f>
        <v>0</v>
      </c>
      <c r="Q1355" s="180">
        <v>0</v>
      </c>
      <c r="R1355" s="180">
        <f>$Q$1355*$H$1355</f>
        <v>0</v>
      </c>
      <c r="S1355" s="180">
        <v>0</v>
      </c>
      <c r="T1355" s="181">
        <f>$S$1355*$H$1355</f>
        <v>0</v>
      </c>
      <c r="AR1355" s="99" t="s">
        <v>149</v>
      </c>
      <c r="AT1355" s="99" t="s">
        <v>145</v>
      </c>
      <c r="AU1355" s="99" t="s">
        <v>79</v>
      </c>
      <c r="AY1355" s="99" t="s">
        <v>142</v>
      </c>
      <c r="BE1355" s="169">
        <f>IF($N$1355="základní",$J$1355,0)</f>
        <v>0</v>
      </c>
      <c r="BF1355" s="169">
        <f>IF($N$1355="snížená",$J$1355,0)</f>
        <v>0</v>
      </c>
      <c r="BG1355" s="169">
        <f>IF($N$1355="zákl. přenesená",$J$1355,0)</f>
        <v>0</v>
      </c>
      <c r="BH1355" s="169">
        <f>IF($N$1355="sníž. přenesená",$J$1355,0)</f>
        <v>0</v>
      </c>
      <c r="BI1355" s="169">
        <f>IF($N$1355="nulová",$J$1355,0)</f>
        <v>0</v>
      </c>
      <c r="BJ1355" s="99" t="s">
        <v>77</v>
      </c>
      <c r="BK1355" s="169">
        <f>ROUND($I$1355*$H$1355,2)</f>
        <v>0</v>
      </c>
      <c r="BL1355" s="99" t="s">
        <v>149</v>
      </c>
      <c r="BM1355" s="99" t="s">
        <v>1981</v>
      </c>
    </row>
    <row r="1356" spans="2:65" s="102" customFormat="1" ht="15.75" customHeight="1" x14ac:dyDescent="0.3">
      <c r="B1356" s="103"/>
      <c r="C1356" s="162" t="s">
        <v>1982</v>
      </c>
      <c r="D1356" s="162" t="s">
        <v>145</v>
      </c>
      <c r="E1356" s="160" t="s">
        <v>1887</v>
      </c>
      <c r="F1356" s="161" t="s">
        <v>1888</v>
      </c>
      <c r="G1356" s="162" t="s">
        <v>755</v>
      </c>
      <c r="H1356" s="163">
        <v>1</v>
      </c>
      <c r="I1356" s="171"/>
      <c r="J1356" s="164">
        <f>ROUND($I$1356*$H$1356,2)</f>
        <v>0</v>
      </c>
      <c r="K1356" s="161"/>
      <c r="L1356" s="103"/>
      <c r="M1356" s="165"/>
      <c r="N1356" s="179" t="s">
        <v>42</v>
      </c>
      <c r="O1356" s="180">
        <v>0</v>
      </c>
      <c r="P1356" s="180">
        <f>$O$1356*$H$1356</f>
        <v>0</v>
      </c>
      <c r="Q1356" s="180">
        <v>0</v>
      </c>
      <c r="R1356" s="180">
        <f>$Q$1356*$H$1356</f>
        <v>0</v>
      </c>
      <c r="S1356" s="180">
        <v>0</v>
      </c>
      <c r="T1356" s="181">
        <f>$S$1356*$H$1356</f>
        <v>0</v>
      </c>
      <c r="AR1356" s="99" t="s">
        <v>149</v>
      </c>
      <c r="AT1356" s="99" t="s">
        <v>145</v>
      </c>
      <c r="AU1356" s="99" t="s">
        <v>79</v>
      </c>
      <c r="AY1356" s="99" t="s">
        <v>142</v>
      </c>
      <c r="BE1356" s="169">
        <f>IF($N$1356="základní",$J$1356,0)</f>
        <v>0</v>
      </c>
      <c r="BF1356" s="169">
        <f>IF($N$1356="snížená",$J$1356,0)</f>
        <v>0</v>
      </c>
      <c r="BG1356" s="169">
        <f>IF($N$1356="zákl. přenesená",$J$1356,0)</f>
        <v>0</v>
      </c>
      <c r="BH1356" s="169">
        <f>IF($N$1356="sníž. přenesená",$J$1356,0)</f>
        <v>0</v>
      </c>
      <c r="BI1356" s="169">
        <f>IF($N$1356="nulová",$J$1356,0)</f>
        <v>0</v>
      </c>
      <c r="BJ1356" s="99" t="s">
        <v>77</v>
      </c>
      <c r="BK1356" s="169">
        <f>ROUND($I$1356*$H$1356,2)</f>
        <v>0</v>
      </c>
      <c r="BL1356" s="99" t="s">
        <v>149</v>
      </c>
      <c r="BM1356" s="99" t="s">
        <v>1983</v>
      </c>
    </row>
    <row r="1357" spans="2:65" s="102" customFormat="1" ht="15.75" customHeight="1" x14ac:dyDescent="0.3">
      <c r="B1357" s="103"/>
      <c r="C1357" s="162" t="s">
        <v>1984</v>
      </c>
      <c r="D1357" s="162" t="s">
        <v>145</v>
      </c>
      <c r="E1357" s="160" t="s">
        <v>1899</v>
      </c>
      <c r="F1357" s="161" t="s">
        <v>1900</v>
      </c>
      <c r="G1357" s="162" t="s">
        <v>755</v>
      </c>
      <c r="H1357" s="163">
        <v>1</v>
      </c>
      <c r="I1357" s="171"/>
      <c r="J1357" s="164">
        <f>ROUND($I$1357*$H$1357,2)</f>
        <v>0</v>
      </c>
      <c r="K1357" s="161"/>
      <c r="L1357" s="103"/>
      <c r="M1357" s="165"/>
      <c r="N1357" s="179" t="s">
        <v>42</v>
      </c>
      <c r="O1357" s="180">
        <v>0</v>
      </c>
      <c r="P1357" s="180">
        <f>$O$1357*$H$1357</f>
        <v>0</v>
      </c>
      <c r="Q1357" s="180">
        <v>0</v>
      </c>
      <c r="R1357" s="180">
        <f>$Q$1357*$H$1357</f>
        <v>0</v>
      </c>
      <c r="S1357" s="180">
        <v>0</v>
      </c>
      <c r="T1357" s="181">
        <f>$S$1357*$H$1357</f>
        <v>0</v>
      </c>
      <c r="AR1357" s="99" t="s">
        <v>149</v>
      </c>
      <c r="AT1357" s="99" t="s">
        <v>145</v>
      </c>
      <c r="AU1357" s="99" t="s">
        <v>79</v>
      </c>
      <c r="AY1357" s="99" t="s">
        <v>142</v>
      </c>
      <c r="BE1357" s="169">
        <f>IF($N$1357="základní",$J$1357,0)</f>
        <v>0</v>
      </c>
      <c r="BF1357" s="169">
        <f>IF($N$1357="snížená",$J$1357,0)</f>
        <v>0</v>
      </c>
      <c r="BG1357" s="169">
        <f>IF($N$1357="zákl. přenesená",$J$1357,0)</f>
        <v>0</v>
      </c>
      <c r="BH1357" s="169">
        <f>IF($N$1357="sníž. přenesená",$J$1357,0)</f>
        <v>0</v>
      </c>
      <c r="BI1357" s="169">
        <f>IF($N$1357="nulová",$J$1357,0)</f>
        <v>0</v>
      </c>
      <c r="BJ1357" s="99" t="s">
        <v>77</v>
      </c>
      <c r="BK1357" s="169">
        <f>ROUND($I$1357*$H$1357,2)</f>
        <v>0</v>
      </c>
      <c r="BL1357" s="99" t="s">
        <v>149</v>
      </c>
      <c r="BM1357" s="99" t="s">
        <v>1985</v>
      </c>
    </row>
    <row r="1358" spans="2:65" s="102" customFormat="1" ht="15.75" customHeight="1" x14ac:dyDescent="0.3">
      <c r="B1358" s="103"/>
      <c r="C1358" s="162" t="s">
        <v>1986</v>
      </c>
      <c r="D1358" s="162" t="s">
        <v>145</v>
      </c>
      <c r="E1358" s="160" t="s">
        <v>1903</v>
      </c>
      <c r="F1358" s="161" t="s">
        <v>1904</v>
      </c>
      <c r="G1358" s="162" t="s">
        <v>755</v>
      </c>
      <c r="H1358" s="163">
        <v>1</v>
      </c>
      <c r="I1358" s="171"/>
      <c r="J1358" s="164">
        <f>ROUND($I$1358*$H$1358,2)</f>
        <v>0</v>
      </c>
      <c r="K1358" s="161"/>
      <c r="L1358" s="103"/>
      <c r="M1358" s="165"/>
      <c r="N1358" s="179" t="s">
        <v>42</v>
      </c>
      <c r="O1358" s="180">
        <v>0</v>
      </c>
      <c r="P1358" s="180">
        <f>$O$1358*$H$1358</f>
        <v>0</v>
      </c>
      <c r="Q1358" s="180">
        <v>0</v>
      </c>
      <c r="R1358" s="180">
        <f>$Q$1358*$H$1358</f>
        <v>0</v>
      </c>
      <c r="S1358" s="180">
        <v>0</v>
      </c>
      <c r="T1358" s="181">
        <f>$S$1358*$H$1358</f>
        <v>0</v>
      </c>
      <c r="AR1358" s="99" t="s">
        <v>149</v>
      </c>
      <c r="AT1358" s="99" t="s">
        <v>145</v>
      </c>
      <c r="AU1358" s="99" t="s">
        <v>79</v>
      </c>
      <c r="AY1358" s="99" t="s">
        <v>142</v>
      </c>
      <c r="BE1358" s="169">
        <f>IF($N$1358="základní",$J$1358,0)</f>
        <v>0</v>
      </c>
      <c r="BF1358" s="169">
        <f>IF($N$1358="snížená",$J$1358,0)</f>
        <v>0</v>
      </c>
      <c r="BG1358" s="169">
        <f>IF($N$1358="zákl. přenesená",$J$1358,0)</f>
        <v>0</v>
      </c>
      <c r="BH1358" s="169">
        <f>IF($N$1358="sníž. přenesená",$J$1358,0)</f>
        <v>0</v>
      </c>
      <c r="BI1358" s="169">
        <f>IF($N$1358="nulová",$J$1358,0)</f>
        <v>0</v>
      </c>
      <c r="BJ1358" s="99" t="s">
        <v>77</v>
      </c>
      <c r="BK1358" s="169">
        <f>ROUND($I$1358*$H$1358,2)</f>
        <v>0</v>
      </c>
      <c r="BL1358" s="99" t="s">
        <v>149</v>
      </c>
      <c r="BM1358" s="99" t="s">
        <v>1987</v>
      </c>
    </row>
    <row r="1359" spans="2:65" s="102" customFormat="1" ht="15.75" customHeight="1" x14ac:dyDescent="0.3">
      <c r="B1359" s="103"/>
      <c r="C1359" s="162" t="s">
        <v>1988</v>
      </c>
      <c r="D1359" s="162" t="s">
        <v>145</v>
      </c>
      <c r="E1359" s="160" t="s">
        <v>1899</v>
      </c>
      <c r="F1359" s="161" t="s">
        <v>1900</v>
      </c>
      <c r="G1359" s="162" t="s">
        <v>755</v>
      </c>
      <c r="H1359" s="163">
        <v>1</v>
      </c>
      <c r="I1359" s="171"/>
      <c r="J1359" s="164">
        <f>ROUND($I$1359*$H$1359,2)</f>
        <v>0</v>
      </c>
      <c r="K1359" s="161"/>
      <c r="L1359" s="103"/>
      <c r="M1359" s="165"/>
      <c r="N1359" s="179" t="s">
        <v>42</v>
      </c>
      <c r="O1359" s="180">
        <v>0</v>
      </c>
      <c r="P1359" s="180">
        <f>$O$1359*$H$1359</f>
        <v>0</v>
      </c>
      <c r="Q1359" s="180">
        <v>0</v>
      </c>
      <c r="R1359" s="180">
        <f>$Q$1359*$H$1359</f>
        <v>0</v>
      </c>
      <c r="S1359" s="180">
        <v>0</v>
      </c>
      <c r="T1359" s="181">
        <f>$S$1359*$H$1359</f>
        <v>0</v>
      </c>
      <c r="AR1359" s="99" t="s">
        <v>149</v>
      </c>
      <c r="AT1359" s="99" t="s">
        <v>145</v>
      </c>
      <c r="AU1359" s="99" t="s">
        <v>79</v>
      </c>
      <c r="AY1359" s="99" t="s">
        <v>142</v>
      </c>
      <c r="BE1359" s="169">
        <f>IF($N$1359="základní",$J$1359,0)</f>
        <v>0</v>
      </c>
      <c r="BF1359" s="169">
        <f>IF($N$1359="snížená",$J$1359,0)</f>
        <v>0</v>
      </c>
      <c r="BG1359" s="169">
        <f>IF($N$1359="zákl. přenesená",$J$1359,0)</f>
        <v>0</v>
      </c>
      <c r="BH1359" s="169">
        <f>IF($N$1359="sníž. přenesená",$J$1359,0)</f>
        <v>0</v>
      </c>
      <c r="BI1359" s="169">
        <f>IF($N$1359="nulová",$J$1359,0)</f>
        <v>0</v>
      </c>
      <c r="BJ1359" s="99" t="s">
        <v>77</v>
      </c>
      <c r="BK1359" s="169">
        <f>ROUND($I$1359*$H$1359,2)</f>
        <v>0</v>
      </c>
      <c r="BL1359" s="99" t="s">
        <v>149</v>
      </c>
      <c r="BM1359" s="99" t="s">
        <v>1989</v>
      </c>
    </row>
    <row r="1360" spans="2:65" s="102" customFormat="1" ht="15.75" customHeight="1" x14ac:dyDescent="0.3">
      <c r="B1360" s="103"/>
      <c r="C1360" s="162" t="s">
        <v>1990</v>
      </c>
      <c r="D1360" s="162" t="s">
        <v>145</v>
      </c>
      <c r="E1360" s="160" t="s">
        <v>1903</v>
      </c>
      <c r="F1360" s="161" t="s">
        <v>1904</v>
      </c>
      <c r="G1360" s="162" t="s">
        <v>755</v>
      </c>
      <c r="H1360" s="163">
        <v>1</v>
      </c>
      <c r="I1360" s="171"/>
      <c r="J1360" s="164">
        <f>ROUND($I$1360*$H$1360,2)</f>
        <v>0</v>
      </c>
      <c r="K1360" s="161"/>
      <c r="L1360" s="103"/>
      <c r="M1360" s="165"/>
      <c r="N1360" s="179" t="s">
        <v>42</v>
      </c>
      <c r="O1360" s="180">
        <v>0</v>
      </c>
      <c r="P1360" s="180">
        <f>$O$1360*$H$1360</f>
        <v>0</v>
      </c>
      <c r="Q1360" s="180">
        <v>0</v>
      </c>
      <c r="R1360" s="180">
        <f>$Q$1360*$H$1360</f>
        <v>0</v>
      </c>
      <c r="S1360" s="180">
        <v>0</v>
      </c>
      <c r="T1360" s="181">
        <f>$S$1360*$H$1360</f>
        <v>0</v>
      </c>
      <c r="AR1360" s="99" t="s">
        <v>149</v>
      </c>
      <c r="AT1360" s="99" t="s">
        <v>145</v>
      </c>
      <c r="AU1360" s="99" t="s">
        <v>79</v>
      </c>
      <c r="AY1360" s="99" t="s">
        <v>142</v>
      </c>
      <c r="BE1360" s="169">
        <f>IF($N$1360="základní",$J$1360,0)</f>
        <v>0</v>
      </c>
      <c r="BF1360" s="169">
        <f>IF($N$1360="snížená",$J$1360,0)</f>
        <v>0</v>
      </c>
      <c r="BG1360" s="169">
        <f>IF($N$1360="zákl. přenesená",$J$1360,0)</f>
        <v>0</v>
      </c>
      <c r="BH1360" s="169">
        <f>IF($N$1360="sníž. přenesená",$J$1360,0)</f>
        <v>0</v>
      </c>
      <c r="BI1360" s="169">
        <f>IF($N$1360="nulová",$J$1360,0)</f>
        <v>0</v>
      </c>
      <c r="BJ1360" s="99" t="s">
        <v>77</v>
      </c>
      <c r="BK1360" s="169">
        <f>ROUND($I$1360*$H$1360,2)</f>
        <v>0</v>
      </c>
      <c r="BL1360" s="99" t="s">
        <v>149</v>
      </c>
      <c r="BM1360" s="99" t="s">
        <v>1991</v>
      </c>
    </row>
    <row r="1361" spans="2:65" s="102" customFormat="1" ht="15.75" customHeight="1" x14ac:dyDescent="0.3">
      <c r="B1361" s="103"/>
      <c r="C1361" s="162" t="s">
        <v>1992</v>
      </c>
      <c r="D1361" s="162" t="s">
        <v>145</v>
      </c>
      <c r="E1361" s="160" t="s">
        <v>1899</v>
      </c>
      <c r="F1361" s="161" t="s">
        <v>1900</v>
      </c>
      <c r="G1361" s="162" t="s">
        <v>755</v>
      </c>
      <c r="H1361" s="163">
        <v>1</v>
      </c>
      <c r="I1361" s="171"/>
      <c r="J1361" s="164">
        <f>ROUND($I$1361*$H$1361,2)</f>
        <v>0</v>
      </c>
      <c r="K1361" s="161"/>
      <c r="L1361" s="103"/>
      <c r="M1361" s="165"/>
      <c r="N1361" s="179" t="s">
        <v>42</v>
      </c>
      <c r="O1361" s="180">
        <v>0</v>
      </c>
      <c r="P1361" s="180">
        <f>$O$1361*$H$1361</f>
        <v>0</v>
      </c>
      <c r="Q1361" s="180">
        <v>0</v>
      </c>
      <c r="R1361" s="180">
        <f>$Q$1361*$H$1361</f>
        <v>0</v>
      </c>
      <c r="S1361" s="180">
        <v>0</v>
      </c>
      <c r="T1361" s="181">
        <f>$S$1361*$H$1361</f>
        <v>0</v>
      </c>
      <c r="AR1361" s="99" t="s">
        <v>149</v>
      </c>
      <c r="AT1361" s="99" t="s">
        <v>145</v>
      </c>
      <c r="AU1361" s="99" t="s">
        <v>79</v>
      </c>
      <c r="AY1361" s="99" t="s">
        <v>142</v>
      </c>
      <c r="BE1361" s="169">
        <f>IF($N$1361="základní",$J$1361,0)</f>
        <v>0</v>
      </c>
      <c r="BF1361" s="169">
        <f>IF($N$1361="snížená",$J$1361,0)</f>
        <v>0</v>
      </c>
      <c r="BG1361" s="169">
        <f>IF($N$1361="zákl. přenesená",$J$1361,0)</f>
        <v>0</v>
      </c>
      <c r="BH1361" s="169">
        <f>IF($N$1361="sníž. přenesená",$J$1361,0)</f>
        <v>0</v>
      </c>
      <c r="BI1361" s="169">
        <f>IF($N$1361="nulová",$J$1361,0)</f>
        <v>0</v>
      </c>
      <c r="BJ1361" s="99" t="s">
        <v>77</v>
      </c>
      <c r="BK1361" s="169">
        <f>ROUND($I$1361*$H$1361,2)</f>
        <v>0</v>
      </c>
      <c r="BL1361" s="99" t="s">
        <v>149</v>
      </c>
      <c r="BM1361" s="99" t="s">
        <v>1993</v>
      </c>
    </row>
    <row r="1362" spans="2:65" s="102" customFormat="1" ht="15.75" customHeight="1" x14ac:dyDescent="0.3">
      <c r="B1362" s="103"/>
      <c r="C1362" s="162" t="s">
        <v>1994</v>
      </c>
      <c r="D1362" s="162" t="s">
        <v>145</v>
      </c>
      <c r="E1362" s="160" t="s">
        <v>1903</v>
      </c>
      <c r="F1362" s="161" t="s">
        <v>1904</v>
      </c>
      <c r="G1362" s="162" t="s">
        <v>755</v>
      </c>
      <c r="H1362" s="163">
        <v>1</v>
      </c>
      <c r="I1362" s="171"/>
      <c r="J1362" s="164">
        <f>ROUND($I$1362*$H$1362,2)</f>
        <v>0</v>
      </c>
      <c r="K1362" s="161"/>
      <c r="L1362" s="103"/>
      <c r="M1362" s="165"/>
      <c r="N1362" s="179" t="s">
        <v>42</v>
      </c>
      <c r="O1362" s="180">
        <v>0</v>
      </c>
      <c r="P1362" s="180">
        <f>$O$1362*$H$1362</f>
        <v>0</v>
      </c>
      <c r="Q1362" s="180">
        <v>0</v>
      </c>
      <c r="R1362" s="180">
        <f>$Q$1362*$H$1362</f>
        <v>0</v>
      </c>
      <c r="S1362" s="180">
        <v>0</v>
      </c>
      <c r="T1362" s="181">
        <f>$S$1362*$H$1362</f>
        <v>0</v>
      </c>
      <c r="AR1362" s="99" t="s">
        <v>149</v>
      </c>
      <c r="AT1362" s="99" t="s">
        <v>145</v>
      </c>
      <c r="AU1362" s="99" t="s">
        <v>79</v>
      </c>
      <c r="AY1362" s="99" t="s">
        <v>142</v>
      </c>
      <c r="BE1362" s="169">
        <f>IF($N$1362="základní",$J$1362,0)</f>
        <v>0</v>
      </c>
      <c r="BF1362" s="169">
        <f>IF($N$1362="snížená",$J$1362,0)</f>
        <v>0</v>
      </c>
      <c r="BG1362" s="169">
        <f>IF($N$1362="zákl. přenesená",$J$1362,0)</f>
        <v>0</v>
      </c>
      <c r="BH1362" s="169">
        <f>IF($N$1362="sníž. přenesená",$J$1362,0)</f>
        <v>0</v>
      </c>
      <c r="BI1362" s="169">
        <f>IF($N$1362="nulová",$J$1362,0)</f>
        <v>0</v>
      </c>
      <c r="BJ1362" s="99" t="s">
        <v>77</v>
      </c>
      <c r="BK1362" s="169">
        <f>ROUND($I$1362*$H$1362,2)</f>
        <v>0</v>
      </c>
      <c r="BL1362" s="99" t="s">
        <v>149</v>
      </c>
      <c r="BM1362" s="99" t="s">
        <v>1995</v>
      </c>
    </row>
    <row r="1363" spans="2:65" s="102" customFormat="1" ht="15.75" customHeight="1" x14ac:dyDescent="0.3">
      <c r="B1363" s="103"/>
      <c r="C1363" s="162" t="s">
        <v>1996</v>
      </c>
      <c r="D1363" s="162" t="s">
        <v>145</v>
      </c>
      <c r="E1363" s="160" t="s">
        <v>1907</v>
      </c>
      <c r="F1363" s="161" t="s">
        <v>1908</v>
      </c>
      <c r="G1363" s="162" t="s">
        <v>755</v>
      </c>
      <c r="H1363" s="163">
        <v>1</v>
      </c>
      <c r="I1363" s="171"/>
      <c r="J1363" s="164">
        <f>ROUND($I$1363*$H$1363,2)</f>
        <v>0</v>
      </c>
      <c r="K1363" s="161"/>
      <c r="L1363" s="103"/>
      <c r="M1363" s="165"/>
      <c r="N1363" s="179" t="s">
        <v>42</v>
      </c>
      <c r="O1363" s="180">
        <v>0</v>
      </c>
      <c r="P1363" s="180">
        <f>$O$1363*$H$1363</f>
        <v>0</v>
      </c>
      <c r="Q1363" s="180">
        <v>0</v>
      </c>
      <c r="R1363" s="180">
        <f>$Q$1363*$H$1363</f>
        <v>0</v>
      </c>
      <c r="S1363" s="180">
        <v>0</v>
      </c>
      <c r="T1363" s="181">
        <f>$S$1363*$H$1363</f>
        <v>0</v>
      </c>
      <c r="AR1363" s="99" t="s">
        <v>149</v>
      </c>
      <c r="AT1363" s="99" t="s">
        <v>145</v>
      </c>
      <c r="AU1363" s="99" t="s">
        <v>79</v>
      </c>
      <c r="AY1363" s="99" t="s">
        <v>142</v>
      </c>
      <c r="BE1363" s="169">
        <f>IF($N$1363="základní",$J$1363,0)</f>
        <v>0</v>
      </c>
      <c r="BF1363" s="169">
        <f>IF($N$1363="snížená",$J$1363,0)</f>
        <v>0</v>
      </c>
      <c r="BG1363" s="169">
        <f>IF($N$1363="zákl. přenesená",$J$1363,0)</f>
        <v>0</v>
      </c>
      <c r="BH1363" s="169">
        <f>IF($N$1363="sníž. přenesená",$J$1363,0)</f>
        <v>0</v>
      </c>
      <c r="BI1363" s="169">
        <f>IF($N$1363="nulová",$J$1363,0)</f>
        <v>0</v>
      </c>
      <c r="BJ1363" s="99" t="s">
        <v>77</v>
      </c>
      <c r="BK1363" s="169">
        <f>ROUND($I$1363*$H$1363,2)</f>
        <v>0</v>
      </c>
      <c r="BL1363" s="99" t="s">
        <v>149</v>
      </c>
      <c r="BM1363" s="99" t="s">
        <v>1997</v>
      </c>
    </row>
    <row r="1364" spans="2:65" s="102" customFormat="1" ht="15.75" customHeight="1" x14ac:dyDescent="0.3">
      <c r="B1364" s="103"/>
      <c r="C1364" s="162" t="s">
        <v>1998</v>
      </c>
      <c r="D1364" s="162" t="s">
        <v>145</v>
      </c>
      <c r="E1364" s="160" t="s">
        <v>1825</v>
      </c>
      <c r="F1364" s="161" t="s">
        <v>1826</v>
      </c>
      <c r="G1364" s="162" t="s">
        <v>755</v>
      </c>
      <c r="H1364" s="163">
        <v>1</v>
      </c>
      <c r="I1364" s="171"/>
      <c r="J1364" s="164">
        <f>ROUND($I$1364*$H$1364,2)</f>
        <v>0</v>
      </c>
      <c r="K1364" s="161"/>
      <c r="L1364" s="103"/>
      <c r="M1364" s="165"/>
      <c r="N1364" s="179" t="s">
        <v>42</v>
      </c>
      <c r="O1364" s="180">
        <v>0</v>
      </c>
      <c r="P1364" s="180">
        <f>$O$1364*$H$1364</f>
        <v>0</v>
      </c>
      <c r="Q1364" s="180">
        <v>0</v>
      </c>
      <c r="R1364" s="180">
        <f>$Q$1364*$H$1364</f>
        <v>0</v>
      </c>
      <c r="S1364" s="180">
        <v>0</v>
      </c>
      <c r="T1364" s="181">
        <f>$S$1364*$H$1364</f>
        <v>0</v>
      </c>
      <c r="AR1364" s="99" t="s">
        <v>149</v>
      </c>
      <c r="AT1364" s="99" t="s">
        <v>145</v>
      </c>
      <c r="AU1364" s="99" t="s">
        <v>79</v>
      </c>
      <c r="AY1364" s="99" t="s">
        <v>142</v>
      </c>
      <c r="BE1364" s="169">
        <f>IF($N$1364="základní",$J$1364,0)</f>
        <v>0</v>
      </c>
      <c r="BF1364" s="169">
        <f>IF($N$1364="snížená",$J$1364,0)</f>
        <v>0</v>
      </c>
      <c r="BG1364" s="169">
        <f>IF($N$1364="zákl. přenesená",$J$1364,0)</f>
        <v>0</v>
      </c>
      <c r="BH1364" s="169">
        <f>IF($N$1364="sníž. přenesená",$J$1364,0)</f>
        <v>0</v>
      </c>
      <c r="BI1364" s="169">
        <f>IF($N$1364="nulová",$J$1364,0)</f>
        <v>0</v>
      </c>
      <c r="BJ1364" s="99" t="s">
        <v>77</v>
      </c>
      <c r="BK1364" s="169">
        <f>ROUND($I$1364*$H$1364,2)</f>
        <v>0</v>
      </c>
      <c r="BL1364" s="99" t="s">
        <v>149</v>
      </c>
      <c r="BM1364" s="99" t="s">
        <v>1999</v>
      </c>
    </row>
    <row r="1365" spans="2:65" s="102" customFormat="1" ht="15.75" customHeight="1" x14ac:dyDescent="0.3">
      <c r="B1365" s="103"/>
      <c r="C1365" s="162" t="s">
        <v>2000</v>
      </c>
      <c r="D1365" s="162" t="s">
        <v>145</v>
      </c>
      <c r="E1365" s="160" t="s">
        <v>1829</v>
      </c>
      <c r="F1365" s="161" t="s">
        <v>1830</v>
      </c>
      <c r="G1365" s="162" t="s">
        <v>755</v>
      </c>
      <c r="H1365" s="163">
        <v>1</v>
      </c>
      <c r="I1365" s="171"/>
      <c r="J1365" s="164">
        <f>ROUND($I$1365*$H$1365,2)</f>
        <v>0</v>
      </c>
      <c r="K1365" s="161"/>
      <c r="L1365" s="103"/>
      <c r="M1365" s="165"/>
      <c r="N1365" s="179" t="s">
        <v>42</v>
      </c>
      <c r="O1365" s="180">
        <v>0</v>
      </c>
      <c r="P1365" s="180">
        <f>$O$1365*$H$1365</f>
        <v>0</v>
      </c>
      <c r="Q1365" s="180">
        <v>0</v>
      </c>
      <c r="R1365" s="180">
        <f>$Q$1365*$H$1365</f>
        <v>0</v>
      </c>
      <c r="S1365" s="180">
        <v>0</v>
      </c>
      <c r="T1365" s="181">
        <f>$S$1365*$H$1365</f>
        <v>0</v>
      </c>
      <c r="AR1365" s="99" t="s">
        <v>149</v>
      </c>
      <c r="AT1365" s="99" t="s">
        <v>145</v>
      </c>
      <c r="AU1365" s="99" t="s">
        <v>79</v>
      </c>
      <c r="AY1365" s="99" t="s">
        <v>142</v>
      </c>
      <c r="BE1365" s="169">
        <f>IF($N$1365="základní",$J$1365,0)</f>
        <v>0</v>
      </c>
      <c r="BF1365" s="169">
        <f>IF($N$1365="snížená",$J$1365,0)</f>
        <v>0</v>
      </c>
      <c r="BG1365" s="169">
        <f>IF($N$1365="zákl. přenesená",$J$1365,0)</f>
        <v>0</v>
      </c>
      <c r="BH1365" s="169">
        <f>IF($N$1365="sníž. přenesená",$J$1365,0)</f>
        <v>0</v>
      </c>
      <c r="BI1365" s="169">
        <f>IF($N$1365="nulová",$J$1365,0)</f>
        <v>0</v>
      </c>
      <c r="BJ1365" s="99" t="s">
        <v>77</v>
      </c>
      <c r="BK1365" s="169">
        <f>ROUND($I$1365*$H$1365,2)</f>
        <v>0</v>
      </c>
      <c r="BL1365" s="99" t="s">
        <v>149</v>
      </c>
      <c r="BM1365" s="99" t="s">
        <v>2001</v>
      </c>
    </row>
    <row r="1366" spans="2:65" s="102" customFormat="1" ht="15.75" customHeight="1" x14ac:dyDescent="0.3">
      <c r="B1366" s="103"/>
      <c r="C1366" s="162" t="s">
        <v>2002</v>
      </c>
      <c r="D1366" s="162" t="s">
        <v>145</v>
      </c>
      <c r="E1366" s="160" t="s">
        <v>1833</v>
      </c>
      <c r="F1366" s="161" t="s">
        <v>1834</v>
      </c>
      <c r="G1366" s="162" t="s">
        <v>755</v>
      </c>
      <c r="H1366" s="163">
        <v>1</v>
      </c>
      <c r="I1366" s="171"/>
      <c r="J1366" s="164">
        <f>ROUND($I$1366*$H$1366,2)</f>
        <v>0</v>
      </c>
      <c r="K1366" s="161"/>
      <c r="L1366" s="103"/>
      <c r="M1366" s="165"/>
      <c r="N1366" s="179" t="s">
        <v>42</v>
      </c>
      <c r="O1366" s="180">
        <v>0</v>
      </c>
      <c r="P1366" s="180">
        <f>$O$1366*$H$1366</f>
        <v>0</v>
      </c>
      <c r="Q1366" s="180">
        <v>0</v>
      </c>
      <c r="R1366" s="180">
        <f>$Q$1366*$H$1366</f>
        <v>0</v>
      </c>
      <c r="S1366" s="180">
        <v>0</v>
      </c>
      <c r="T1366" s="181">
        <f>$S$1366*$H$1366</f>
        <v>0</v>
      </c>
      <c r="AR1366" s="99" t="s">
        <v>149</v>
      </c>
      <c r="AT1366" s="99" t="s">
        <v>145</v>
      </c>
      <c r="AU1366" s="99" t="s">
        <v>79</v>
      </c>
      <c r="AY1366" s="99" t="s">
        <v>142</v>
      </c>
      <c r="BE1366" s="169">
        <f>IF($N$1366="základní",$J$1366,0)</f>
        <v>0</v>
      </c>
      <c r="BF1366" s="169">
        <f>IF($N$1366="snížená",$J$1366,0)</f>
        <v>0</v>
      </c>
      <c r="BG1366" s="169">
        <f>IF($N$1366="zákl. přenesená",$J$1366,0)</f>
        <v>0</v>
      </c>
      <c r="BH1366" s="169">
        <f>IF($N$1366="sníž. přenesená",$J$1366,0)</f>
        <v>0</v>
      </c>
      <c r="BI1366" s="169">
        <f>IF($N$1366="nulová",$J$1366,0)</f>
        <v>0</v>
      </c>
      <c r="BJ1366" s="99" t="s">
        <v>77</v>
      </c>
      <c r="BK1366" s="169">
        <f>ROUND($I$1366*$H$1366,2)</f>
        <v>0</v>
      </c>
      <c r="BL1366" s="99" t="s">
        <v>149</v>
      </c>
      <c r="BM1366" s="99" t="s">
        <v>2003</v>
      </c>
    </row>
    <row r="1367" spans="2:65" s="102" customFormat="1" ht="15.75" customHeight="1" x14ac:dyDescent="0.3">
      <c r="B1367" s="103"/>
      <c r="C1367" s="162" t="s">
        <v>2004</v>
      </c>
      <c r="D1367" s="162" t="s">
        <v>145</v>
      </c>
      <c r="E1367" s="160" t="s">
        <v>1907</v>
      </c>
      <c r="F1367" s="161" t="s">
        <v>1908</v>
      </c>
      <c r="G1367" s="162" t="s">
        <v>755</v>
      </c>
      <c r="H1367" s="163">
        <v>1</v>
      </c>
      <c r="I1367" s="171"/>
      <c r="J1367" s="164">
        <f>ROUND($I$1367*$H$1367,2)</f>
        <v>0</v>
      </c>
      <c r="K1367" s="161"/>
      <c r="L1367" s="103"/>
      <c r="M1367" s="165"/>
      <c r="N1367" s="179" t="s">
        <v>42</v>
      </c>
      <c r="O1367" s="180">
        <v>0</v>
      </c>
      <c r="P1367" s="180">
        <f>$O$1367*$H$1367</f>
        <v>0</v>
      </c>
      <c r="Q1367" s="180">
        <v>0</v>
      </c>
      <c r="R1367" s="180">
        <f>$Q$1367*$H$1367</f>
        <v>0</v>
      </c>
      <c r="S1367" s="180">
        <v>0</v>
      </c>
      <c r="T1367" s="181">
        <f>$S$1367*$H$1367</f>
        <v>0</v>
      </c>
      <c r="AR1367" s="99" t="s">
        <v>149</v>
      </c>
      <c r="AT1367" s="99" t="s">
        <v>145</v>
      </c>
      <c r="AU1367" s="99" t="s">
        <v>79</v>
      </c>
      <c r="AY1367" s="99" t="s">
        <v>142</v>
      </c>
      <c r="BE1367" s="169">
        <f>IF($N$1367="základní",$J$1367,0)</f>
        <v>0</v>
      </c>
      <c r="BF1367" s="169">
        <f>IF($N$1367="snížená",$J$1367,0)</f>
        <v>0</v>
      </c>
      <c r="BG1367" s="169">
        <f>IF($N$1367="zákl. přenesená",$J$1367,0)</f>
        <v>0</v>
      </c>
      <c r="BH1367" s="169">
        <f>IF($N$1367="sníž. přenesená",$J$1367,0)</f>
        <v>0</v>
      </c>
      <c r="BI1367" s="169">
        <f>IF($N$1367="nulová",$J$1367,0)</f>
        <v>0</v>
      </c>
      <c r="BJ1367" s="99" t="s">
        <v>77</v>
      </c>
      <c r="BK1367" s="169">
        <f>ROUND($I$1367*$H$1367,2)</f>
        <v>0</v>
      </c>
      <c r="BL1367" s="99" t="s">
        <v>149</v>
      </c>
      <c r="BM1367" s="99" t="s">
        <v>2005</v>
      </c>
    </row>
    <row r="1368" spans="2:65" s="102" customFormat="1" ht="15.75" customHeight="1" x14ac:dyDescent="0.3">
      <c r="B1368" s="103"/>
      <c r="C1368" s="162" t="s">
        <v>2006</v>
      </c>
      <c r="D1368" s="162" t="s">
        <v>145</v>
      </c>
      <c r="E1368" s="160" t="s">
        <v>1825</v>
      </c>
      <c r="F1368" s="161" t="s">
        <v>1826</v>
      </c>
      <c r="G1368" s="162" t="s">
        <v>755</v>
      </c>
      <c r="H1368" s="163">
        <v>1</v>
      </c>
      <c r="I1368" s="171"/>
      <c r="J1368" s="164">
        <f>ROUND($I$1368*$H$1368,2)</f>
        <v>0</v>
      </c>
      <c r="K1368" s="161"/>
      <c r="L1368" s="103"/>
      <c r="M1368" s="165"/>
      <c r="N1368" s="179" t="s">
        <v>42</v>
      </c>
      <c r="O1368" s="180">
        <v>0</v>
      </c>
      <c r="P1368" s="180">
        <f>$O$1368*$H$1368</f>
        <v>0</v>
      </c>
      <c r="Q1368" s="180">
        <v>0</v>
      </c>
      <c r="R1368" s="180">
        <f>$Q$1368*$H$1368</f>
        <v>0</v>
      </c>
      <c r="S1368" s="180">
        <v>0</v>
      </c>
      <c r="T1368" s="181">
        <f>$S$1368*$H$1368</f>
        <v>0</v>
      </c>
      <c r="AR1368" s="99" t="s">
        <v>149</v>
      </c>
      <c r="AT1368" s="99" t="s">
        <v>145</v>
      </c>
      <c r="AU1368" s="99" t="s">
        <v>79</v>
      </c>
      <c r="AY1368" s="99" t="s">
        <v>142</v>
      </c>
      <c r="BE1368" s="169">
        <f>IF($N$1368="základní",$J$1368,0)</f>
        <v>0</v>
      </c>
      <c r="BF1368" s="169">
        <f>IF($N$1368="snížená",$J$1368,0)</f>
        <v>0</v>
      </c>
      <c r="BG1368" s="169">
        <f>IF($N$1368="zákl. přenesená",$J$1368,0)</f>
        <v>0</v>
      </c>
      <c r="BH1368" s="169">
        <f>IF($N$1368="sníž. přenesená",$J$1368,0)</f>
        <v>0</v>
      </c>
      <c r="BI1368" s="169">
        <f>IF($N$1368="nulová",$J$1368,0)</f>
        <v>0</v>
      </c>
      <c r="BJ1368" s="99" t="s">
        <v>77</v>
      </c>
      <c r="BK1368" s="169">
        <f>ROUND($I$1368*$H$1368,2)</f>
        <v>0</v>
      </c>
      <c r="BL1368" s="99" t="s">
        <v>149</v>
      </c>
      <c r="BM1368" s="99" t="s">
        <v>2007</v>
      </c>
    </row>
    <row r="1369" spans="2:65" s="102" customFormat="1" ht="15.75" customHeight="1" x14ac:dyDescent="0.3">
      <c r="B1369" s="103"/>
      <c r="C1369" s="162" t="s">
        <v>2008</v>
      </c>
      <c r="D1369" s="162" t="s">
        <v>145</v>
      </c>
      <c r="E1369" s="160" t="s">
        <v>1829</v>
      </c>
      <c r="F1369" s="161" t="s">
        <v>1830</v>
      </c>
      <c r="G1369" s="162" t="s">
        <v>755</v>
      </c>
      <c r="H1369" s="163">
        <v>1</v>
      </c>
      <c r="I1369" s="171"/>
      <c r="J1369" s="164">
        <f>ROUND($I$1369*$H$1369,2)</f>
        <v>0</v>
      </c>
      <c r="K1369" s="161"/>
      <c r="L1369" s="103"/>
      <c r="M1369" s="165"/>
      <c r="N1369" s="179" t="s">
        <v>42</v>
      </c>
      <c r="O1369" s="180">
        <v>0</v>
      </c>
      <c r="P1369" s="180">
        <f>$O$1369*$H$1369</f>
        <v>0</v>
      </c>
      <c r="Q1369" s="180">
        <v>0</v>
      </c>
      <c r="R1369" s="180">
        <f>$Q$1369*$H$1369</f>
        <v>0</v>
      </c>
      <c r="S1369" s="180">
        <v>0</v>
      </c>
      <c r="T1369" s="181">
        <f>$S$1369*$H$1369</f>
        <v>0</v>
      </c>
      <c r="AR1369" s="99" t="s">
        <v>149</v>
      </c>
      <c r="AT1369" s="99" t="s">
        <v>145</v>
      </c>
      <c r="AU1369" s="99" t="s">
        <v>79</v>
      </c>
      <c r="AY1369" s="99" t="s">
        <v>142</v>
      </c>
      <c r="BE1369" s="169">
        <f>IF($N$1369="základní",$J$1369,0)</f>
        <v>0</v>
      </c>
      <c r="BF1369" s="169">
        <f>IF($N$1369="snížená",$J$1369,0)</f>
        <v>0</v>
      </c>
      <c r="BG1369" s="169">
        <f>IF($N$1369="zákl. přenesená",$J$1369,0)</f>
        <v>0</v>
      </c>
      <c r="BH1369" s="169">
        <f>IF($N$1369="sníž. přenesená",$J$1369,0)</f>
        <v>0</v>
      </c>
      <c r="BI1369" s="169">
        <f>IF($N$1369="nulová",$J$1369,0)</f>
        <v>0</v>
      </c>
      <c r="BJ1369" s="99" t="s">
        <v>77</v>
      </c>
      <c r="BK1369" s="169">
        <f>ROUND($I$1369*$H$1369,2)</f>
        <v>0</v>
      </c>
      <c r="BL1369" s="99" t="s">
        <v>149</v>
      </c>
      <c r="BM1369" s="99" t="s">
        <v>2009</v>
      </c>
    </row>
    <row r="1370" spans="2:65" s="102" customFormat="1" ht="15.75" customHeight="1" x14ac:dyDescent="0.3">
      <c r="B1370" s="103"/>
      <c r="C1370" s="162" t="s">
        <v>2010</v>
      </c>
      <c r="D1370" s="162" t="s">
        <v>145</v>
      </c>
      <c r="E1370" s="160" t="s">
        <v>1833</v>
      </c>
      <c r="F1370" s="161" t="s">
        <v>1834</v>
      </c>
      <c r="G1370" s="162" t="s">
        <v>755</v>
      </c>
      <c r="H1370" s="163">
        <v>1</v>
      </c>
      <c r="I1370" s="171"/>
      <c r="J1370" s="164">
        <f>ROUND($I$1370*$H$1370,2)</f>
        <v>0</v>
      </c>
      <c r="K1370" s="161"/>
      <c r="L1370" s="103"/>
      <c r="M1370" s="165"/>
      <c r="N1370" s="179" t="s">
        <v>42</v>
      </c>
      <c r="O1370" s="180">
        <v>0</v>
      </c>
      <c r="P1370" s="180">
        <f>$O$1370*$H$1370</f>
        <v>0</v>
      </c>
      <c r="Q1370" s="180">
        <v>0</v>
      </c>
      <c r="R1370" s="180">
        <f>$Q$1370*$H$1370</f>
        <v>0</v>
      </c>
      <c r="S1370" s="180">
        <v>0</v>
      </c>
      <c r="T1370" s="181">
        <f>$S$1370*$H$1370</f>
        <v>0</v>
      </c>
      <c r="AR1370" s="99" t="s">
        <v>149</v>
      </c>
      <c r="AT1370" s="99" t="s">
        <v>145</v>
      </c>
      <c r="AU1370" s="99" t="s">
        <v>79</v>
      </c>
      <c r="AY1370" s="99" t="s">
        <v>142</v>
      </c>
      <c r="BE1370" s="169">
        <f>IF($N$1370="základní",$J$1370,0)</f>
        <v>0</v>
      </c>
      <c r="BF1370" s="169">
        <f>IF($N$1370="snížená",$J$1370,0)</f>
        <v>0</v>
      </c>
      <c r="BG1370" s="169">
        <f>IF($N$1370="zákl. přenesená",$J$1370,0)</f>
        <v>0</v>
      </c>
      <c r="BH1370" s="169">
        <f>IF($N$1370="sníž. přenesená",$J$1370,0)</f>
        <v>0</v>
      </c>
      <c r="BI1370" s="169">
        <f>IF($N$1370="nulová",$J$1370,0)</f>
        <v>0</v>
      </c>
      <c r="BJ1370" s="99" t="s">
        <v>77</v>
      </c>
      <c r="BK1370" s="169">
        <f>ROUND($I$1370*$H$1370,2)</f>
        <v>0</v>
      </c>
      <c r="BL1370" s="99" t="s">
        <v>149</v>
      </c>
      <c r="BM1370" s="99" t="s">
        <v>2011</v>
      </c>
    </row>
    <row r="1371" spans="2:65" s="102" customFormat="1" ht="15.75" customHeight="1" x14ac:dyDescent="0.3">
      <c r="B1371" s="103"/>
      <c r="C1371" s="162" t="s">
        <v>2012</v>
      </c>
      <c r="D1371" s="162" t="s">
        <v>145</v>
      </c>
      <c r="E1371" s="160" t="s">
        <v>1899</v>
      </c>
      <c r="F1371" s="161" t="s">
        <v>1900</v>
      </c>
      <c r="G1371" s="162" t="s">
        <v>755</v>
      </c>
      <c r="H1371" s="163">
        <v>1</v>
      </c>
      <c r="I1371" s="171"/>
      <c r="J1371" s="164">
        <f>ROUND($I$1371*$H$1371,2)</f>
        <v>0</v>
      </c>
      <c r="K1371" s="161"/>
      <c r="L1371" s="103"/>
      <c r="M1371" s="165"/>
      <c r="N1371" s="179" t="s">
        <v>42</v>
      </c>
      <c r="O1371" s="180">
        <v>0</v>
      </c>
      <c r="P1371" s="180">
        <f>$O$1371*$H$1371</f>
        <v>0</v>
      </c>
      <c r="Q1371" s="180">
        <v>0</v>
      </c>
      <c r="R1371" s="180">
        <f>$Q$1371*$H$1371</f>
        <v>0</v>
      </c>
      <c r="S1371" s="180">
        <v>0</v>
      </c>
      <c r="T1371" s="181">
        <f>$S$1371*$H$1371</f>
        <v>0</v>
      </c>
      <c r="AR1371" s="99" t="s">
        <v>149</v>
      </c>
      <c r="AT1371" s="99" t="s">
        <v>145</v>
      </c>
      <c r="AU1371" s="99" t="s">
        <v>79</v>
      </c>
      <c r="AY1371" s="99" t="s">
        <v>142</v>
      </c>
      <c r="BE1371" s="169">
        <f>IF($N$1371="základní",$J$1371,0)</f>
        <v>0</v>
      </c>
      <c r="BF1371" s="169">
        <f>IF($N$1371="snížená",$J$1371,0)</f>
        <v>0</v>
      </c>
      <c r="BG1371" s="169">
        <f>IF($N$1371="zákl. přenesená",$J$1371,0)</f>
        <v>0</v>
      </c>
      <c r="BH1371" s="169">
        <f>IF($N$1371="sníž. přenesená",$J$1371,0)</f>
        <v>0</v>
      </c>
      <c r="BI1371" s="169">
        <f>IF($N$1371="nulová",$J$1371,0)</f>
        <v>0</v>
      </c>
      <c r="BJ1371" s="99" t="s">
        <v>77</v>
      </c>
      <c r="BK1371" s="169">
        <f>ROUND($I$1371*$H$1371,2)</f>
        <v>0</v>
      </c>
      <c r="BL1371" s="99" t="s">
        <v>149</v>
      </c>
      <c r="BM1371" s="99" t="s">
        <v>2013</v>
      </c>
    </row>
    <row r="1372" spans="2:65" s="102" customFormat="1" ht="15.75" customHeight="1" x14ac:dyDescent="0.3">
      <c r="B1372" s="103"/>
      <c r="C1372" s="162" t="s">
        <v>2014</v>
      </c>
      <c r="D1372" s="162" t="s">
        <v>145</v>
      </c>
      <c r="E1372" s="160" t="s">
        <v>1899</v>
      </c>
      <c r="F1372" s="161" t="s">
        <v>1900</v>
      </c>
      <c r="G1372" s="162" t="s">
        <v>755</v>
      </c>
      <c r="H1372" s="163">
        <v>1</v>
      </c>
      <c r="I1372" s="171"/>
      <c r="J1372" s="164">
        <f>ROUND($I$1372*$H$1372,2)</f>
        <v>0</v>
      </c>
      <c r="K1372" s="161"/>
      <c r="L1372" s="103"/>
      <c r="M1372" s="165"/>
      <c r="N1372" s="166" t="s">
        <v>42</v>
      </c>
      <c r="O1372" s="167">
        <v>0</v>
      </c>
      <c r="P1372" s="167">
        <f>$O$1372*$H$1372</f>
        <v>0</v>
      </c>
      <c r="Q1372" s="167">
        <v>0</v>
      </c>
      <c r="R1372" s="167">
        <f>$Q$1372*$H$1372</f>
        <v>0</v>
      </c>
      <c r="S1372" s="167">
        <v>0</v>
      </c>
      <c r="T1372" s="168">
        <f>$S$1372*$H$1372</f>
        <v>0</v>
      </c>
      <c r="AR1372" s="99" t="s">
        <v>149</v>
      </c>
      <c r="AT1372" s="99" t="s">
        <v>145</v>
      </c>
      <c r="AU1372" s="99" t="s">
        <v>79</v>
      </c>
      <c r="AY1372" s="99" t="s">
        <v>142</v>
      </c>
      <c r="BE1372" s="169">
        <f>IF($N$1372="základní",$J$1372,0)</f>
        <v>0</v>
      </c>
      <c r="BF1372" s="169">
        <f>IF($N$1372="snížená",$J$1372,0)</f>
        <v>0</v>
      </c>
      <c r="BG1372" s="169">
        <f>IF($N$1372="zákl. přenesená",$J$1372,0)</f>
        <v>0</v>
      </c>
      <c r="BH1372" s="169">
        <f>IF($N$1372="sníž. přenesená",$J$1372,0)</f>
        <v>0</v>
      </c>
      <c r="BI1372" s="169">
        <f>IF($N$1372="nulová",$J$1372,0)</f>
        <v>0</v>
      </c>
      <c r="BJ1372" s="99" t="s">
        <v>77</v>
      </c>
      <c r="BK1372" s="169">
        <f>ROUND($I$1372*$H$1372,2)</f>
        <v>0</v>
      </c>
      <c r="BL1372" s="99" t="s">
        <v>149</v>
      </c>
      <c r="BM1372" s="99" t="s">
        <v>2015</v>
      </c>
    </row>
    <row r="1373" spans="2:65" s="102" customFormat="1" ht="7.5" customHeight="1" x14ac:dyDescent="0.3">
      <c r="B1373" s="122"/>
      <c r="C1373" s="123"/>
      <c r="D1373" s="123"/>
      <c r="E1373" s="123"/>
      <c r="F1373" s="123"/>
      <c r="G1373" s="123"/>
      <c r="H1373" s="123"/>
      <c r="I1373" s="123"/>
      <c r="J1373" s="123"/>
      <c r="K1373" s="123"/>
      <c r="L1373" s="103"/>
      <c r="AT1373" s="90"/>
    </row>
  </sheetData>
  <sheetProtection algorithmName="SHA-512" hashValue="BlRypQCzRrbgsCLmsSqnUBAd9sbGkFa0M2ql/Kd5cEqp4JE8oaY+66fnCxPTSCyZXX0xLHGZbkjLkmNIK73nJQ==" saltValue="pnPigIypp33RYQi14hhNSA==" spinCount="100000" sheet="1" objects="1" scenarios="1" selectLockedCells="1"/>
  <autoFilter ref="C109:K109"/>
  <mergeCells count="12">
    <mergeCell ref="E102:H102"/>
    <mergeCell ref="G1:H1"/>
    <mergeCell ref="L2:V2"/>
    <mergeCell ref="E7:H7"/>
    <mergeCell ref="E9:H9"/>
    <mergeCell ref="E11:H11"/>
    <mergeCell ref="E26:H26"/>
    <mergeCell ref="E47:H47"/>
    <mergeCell ref="E49:H49"/>
    <mergeCell ref="E51:H51"/>
    <mergeCell ref="E98:H98"/>
    <mergeCell ref="E100:H100"/>
  </mergeCells>
  <hyperlinks>
    <hyperlink ref="F1:G1" location="C2" tooltip="Krycí list soupisu" display="1) Krycí list soupisu"/>
    <hyperlink ref="G1:H1" location="C58" tooltip="Rekapitulace" display="2) Rekapitulace"/>
    <hyperlink ref="J1" location="C109"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373"/>
  <sheetViews>
    <sheetView showGridLines="0" workbookViewId="0">
      <pane ySplit="1" topLeftCell="A82" activePane="bottomLeft" state="frozenSplit"/>
      <selection pane="bottomLeft" activeCell="I85" sqref="I85"/>
    </sheetView>
  </sheetViews>
  <sheetFormatPr defaultColWidth="10.5" defaultRowHeight="14.25" customHeight="1" x14ac:dyDescent="0.3"/>
  <cols>
    <col min="1" max="1" width="8.33203125" style="90" customWidth="1"/>
    <col min="2" max="2" width="1.6640625" style="90" customWidth="1"/>
    <col min="3" max="3" width="4.1640625" style="90" customWidth="1"/>
    <col min="4" max="4" width="4.33203125" style="90" customWidth="1"/>
    <col min="5" max="5" width="17.1640625" style="90" customWidth="1"/>
    <col min="6" max="6" width="90.83203125" style="90" customWidth="1"/>
    <col min="7" max="7" width="8.6640625" style="90" customWidth="1"/>
    <col min="8" max="8" width="11.1640625" style="90" customWidth="1"/>
    <col min="9" max="9" width="12.6640625" style="90" customWidth="1"/>
    <col min="10" max="10" width="23.5" style="90" customWidth="1"/>
    <col min="11" max="11" width="15.5" style="90" customWidth="1"/>
    <col min="12" max="12" width="10.5" style="170" customWidth="1"/>
    <col min="13" max="18" width="10.5" style="90" hidden="1" customWidth="1"/>
    <col min="19" max="19" width="8.1640625" style="90" hidden="1" customWidth="1"/>
    <col min="20" max="20" width="29.6640625" style="90" hidden="1" customWidth="1"/>
    <col min="21" max="21" width="16.33203125" style="90" hidden="1" customWidth="1"/>
    <col min="22" max="22" width="12.33203125" style="90" customWidth="1"/>
    <col min="23" max="23" width="16.33203125" style="90" customWidth="1"/>
    <col min="24" max="24" width="12.1640625" style="90" customWidth="1"/>
    <col min="25" max="25" width="15" style="90" customWidth="1"/>
    <col min="26" max="26" width="11" style="90" customWidth="1"/>
    <col min="27" max="27" width="15" style="90" customWidth="1"/>
    <col min="28" max="28" width="16.33203125" style="90" customWidth="1"/>
    <col min="29" max="29" width="11" style="90" customWidth="1"/>
    <col min="30" max="30" width="15" style="90" customWidth="1"/>
    <col min="31" max="31" width="16.33203125" style="90" customWidth="1"/>
    <col min="32" max="43" width="10.5" style="170" customWidth="1"/>
    <col min="44" max="65" width="10.5" style="90" hidden="1" customWidth="1"/>
    <col min="66" max="16384" width="10.5" style="170"/>
  </cols>
  <sheetData>
    <row r="1" spans="1:256" s="89" customFormat="1" ht="22.5" customHeight="1" x14ac:dyDescent="0.3">
      <c r="A1" s="4"/>
      <c r="B1" s="2"/>
      <c r="C1" s="2"/>
      <c r="D1" s="3" t="s">
        <v>1</v>
      </c>
      <c r="E1" s="2"/>
      <c r="F1" s="6" t="s">
        <v>2044</v>
      </c>
      <c r="G1" s="303" t="s">
        <v>2045</v>
      </c>
      <c r="H1" s="303"/>
      <c r="I1" s="2"/>
      <c r="J1" s="6" t="s">
        <v>2046</v>
      </c>
      <c r="K1" s="3" t="s">
        <v>113</v>
      </c>
      <c r="L1" s="6" t="s">
        <v>2047</v>
      </c>
      <c r="M1" s="6"/>
      <c r="N1" s="6"/>
      <c r="O1" s="6"/>
      <c r="P1" s="6"/>
      <c r="Q1" s="6"/>
      <c r="R1" s="6"/>
      <c r="S1" s="6"/>
      <c r="T1" s="6"/>
      <c r="U1" s="5"/>
      <c r="V1" s="5"/>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s="90" customFormat="1" ht="37.5" customHeight="1" x14ac:dyDescent="0.3">
      <c r="L2" s="300" t="s">
        <v>5</v>
      </c>
      <c r="M2" s="264"/>
      <c r="N2" s="264"/>
      <c r="O2" s="264"/>
      <c r="P2" s="264"/>
      <c r="Q2" s="264"/>
      <c r="R2" s="264"/>
      <c r="S2" s="264"/>
      <c r="T2" s="264"/>
      <c r="U2" s="264"/>
      <c r="V2" s="264"/>
      <c r="AT2" s="90" t="s">
        <v>90</v>
      </c>
    </row>
    <row r="3" spans="1:256" s="90" customFormat="1" ht="7.5" customHeight="1" x14ac:dyDescent="0.3">
      <c r="B3" s="91"/>
      <c r="C3" s="92"/>
      <c r="D3" s="92"/>
      <c r="E3" s="92"/>
      <c r="F3" s="92"/>
      <c r="G3" s="92"/>
      <c r="H3" s="92"/>
      <c r="I3" s="92"/>
      <c r="J3" s="92"/>
      <c r="K3" s="93"/>
      <c r="AT3" s="90" t="s">
        <v>79</v>
      </c>
    </row>
    <row r="4" spans="1:256" s="90" customFormat="1" ht="37.5" customHeight="1" x14ac:dyDescent="0.3">
      <c r="B4" s="94"/>
      <c r="D4" s="95" t="s">
        <v>114</v>
      </c>
      <c r="K4" s="96"/>
      <c r="M4" s="97" t="s">
        <v>10</v>
      </c>
      <c r="AT4" s="90" t="s">
        <v>3</v>
      </c>
    </row>
    <row r="5" spans="1:256" s="90" customFormat="1" ht="7.5" customHeight="1" x14ac:dyDescent="0.3">
      <c r="B5" s="94"/>
      <c r="K5" s="96"/>
    </row>
    <row r="6" spans="1:256" s="90" customFormat="1" ht="15.75" customHeight="1" x14ac:dyDescent="0.3">
      <c r="B6" s="94"/>
      <c r="D6" s="98" t="s">
        <v>14</v>
      </c>
      <c r="K6" s="96"/>
    </row>
    <row r="7" spans="1:256" s="90" customFormat="1" ht="15.75" customHeight="1" x14ac:dyDescent="0.3">
      <c r="B7" s="94"/>
      <c r="E7" s="304" t="str">
        <f>'Rekapitulace stavby'!$K$6</f>
        <v>REKONSTRUKCE OBJEKTU I KRAJSKÉ ZDRAVOTNÍ a.s. - NEMOCNICE DĚČÍN o.z.</v>
      </c>
      <c r="F7" s="264"/>
      <c r="G7" s="264"/>
      <c r="H7" s="264"/>
      <c r="K7" s="96"/>
    </row>
    <row r="8" spans="1:256" s="90" customFormat="1" ht="15.75" customHeight="1" x14ac:dyDescent="0.3">
      <c r="B8" s="94"/>
      <c r="D8" s="98" t="s">
        <v>115</v>
      </c>
      <c r="K8" s="96"/>
    </row>
    <row r="9" spans="1:256" s="99" customFormat="1" ht="16.5" customHeight="1" x14ac:dyDescent="0.3">
      <c r="B9" s="100"/>
      <c r="E9" s="304" t="s">
        <v>256</v>
      </c>
      <c r="F9" s="305"/>
      <c r="G9" s="305"/>
      <c r="H9" s="305"/>
      <c r="K9" s="101"/>
    </row>
    <row r="10" spans="1:256" s="102" customFormat="1" ht="15.75" customHeight="1" x14ac:dyDescent="0.3">
      <c r="B10" s="103"/>
      <c r="D10" s="98" t="s">
        <v>257</v>
      </c>
      <c r="K10" s="104"/>
    </row>
    <row r="11" spans="1:256" s="102" customFormat="1" ht="37.5" customHeight="1" x14ac:dyDescent="0.3">
      <c r="B11" s="103"/>
      <c r="E11" s="301" t="s">
        <v>2016</v>
      </c>
      <c r="F11" s="270"/>
      <c r="G11" s="270"/>
      <c r="H11" s="270"/>
      <c r="K11" s="104"/>
    </row>
    <row r="12" spans="1:256" s="102" customFormat="1" ht="14.25" customHeight="1" x14ac:dyDescent="0.3">
      <c r="B12" s="103"/>
      <c r="K12" s="104"/>
    </row>
    <row r="13" spans="1:256" s="102" customFormat="1" ht="15" customHeight="1" x14ac:dyDescent="0.3">
      <c r="B13" s="103"/>
      <c r="D13" s="98" t="s">
        <v>16</v>
      </c>
      <c r="F13" s="105"/>
      <c r="I13" s="98" t="s">
        <v>18</v>
      </c>
      <c r="J13" s="105"/>
      <c r="K13" s="104"/>
    </row>
    <row r="14" spans="1:256" s="102" customFormat="1" ht="15" customHeight="1" x14ac:dyDescent="0.3">
      <c r="B14" s="103"/>
      <c r="D14" s="98" t="s">
        <v>20</v>
      </c>
      <c r="F14" s="105" t="s">
        <v>21</v>
      </c>
      <c r="I14" s="98" t="s">
        <v>22</v>
      </c>
      <c r="J14" s="106" t="str">
        <f>'Rekapitulace stavby'!$AN$8</f>
        <v>22.05.2016</v>
      </c>
      <c r="K14" s="104"/>
    </row>
    <row r="15" spans="1:256" s="102" customFormat="1" ht="12" customHeight="1" x14ac:dyDescent="0.3">
      <c r="B15" s="103"/>
      <c r="K15" s="104"/>
    </row>
    <row r="16" spans="1:256" s="102" customFormat="1" ht="15" customHeight="1" x14ac:dyDescent="0.3">
      <c r="B16" s="103"/>
      <c r="D16" s="98" t="s">
        <v>26</v>
      </c>
      <c r="I16" s="98" t="s">
        <v>27</v>
      </c>
      <c r="J16" s="105"/>
      <c r="K16" s="104"/>
    </row>
    <row r="17" spans="2:11" s="102" customFormat="1" ht="18.75" customHeight="1" x14ac:dyDescent="0.3">
      <c r="B17" s="103"/>
      <c r="E17" s="105" t="s">
        <v>28</v>
      </c>
      <c r="I17" s="98" t="s">
        <v>29</v>
      </c>
      <c r="J17" s="105"/>
      <c r="K17" s="104"/>
    </row>
    <row r="18" spans="2:11" s="102" customFormat="1" ht="7.5" customHeight="1" x14ac:dyDescent="0.3">
      <c r="B18" s="103"/>
      <c r="K18" s="104"/>
    </row>
    <row r="19" spans="2:11" s="102" customFormat="1" ht="15" customHeight="1" x14ac:dyDescent="0.3">
      <c r="B19" s="103"/>
      <c r="D19" s="98" t="s">
        <v>30</v>
      </c>
      <c r="I19" s="98" t="s">
        <v>27</v>
      </c>
      <c r="J19" s="105"/>
      <c r="K19" s="104"/>
    </row>
    <row r="20" spans="2:11" s="102" customFormat="1" ht="18.75" customHeight="1" x14ac:dyDescent="0.3">
      <c r="B20" s="103"/>
      <c r="E20" s="105" t="s">
        <v>31</v>
      </c>
      <c r="I20" s="98" t="s">
        <v>29</v>
      </c>
      <c r="J20" s="105"/>
      <c r="K20" s="104"/>
    </row>
    <row r="21" spans="2:11" s="102" customFormat="1" ht="7.5" customHeight="1" x14ac:dyDescent="0.3">
      <c r="B21" s="103"/>
      <c r="K21" s="104"/>
    </row>
    <row r="22" spans="2:11" s="102" customFormat="1" ht="15" customHeight="1" x14ac:dyDescent="0.3">
      <c r="B22" s="103"/>
      <c r="D22" s="98" t="s">
        <v>32</v>
      </c>
      <c r="I22" s="98" t="s">
        <v>27</v>
      </c>
      <c r="J22" s="105"/>
      <c r="K22" s="104"/>
    </row>
    <row r="23" spans="2:11" s="102" customFormat="1" ht="18.75" customHeight="1" x14ac:dyDescent="0.3">
      <c r="B23" s="103"/>
      <c r="E23" s="105" t="s">
        <v>33</v>
      </c>
      <c r="I23" s="98" t="s">
        <v>29</v>
      </c>
      <c r="J23" s="105"/>
      <c r="K23" s="104"/>
    </row>
    <row r="24" spans="2:11" s="102" customFormat="1" ht="7.5" customHeight="1" x14ac:dyDescent="0.3">
      <c r="B24" s="103"/>
      <c r="K24" s="104"/>
    </row>
    <row r="25" spans="2:11" s="102" customFormat="1" ht="15" customHeight="1" x14ac:dyDescent="0.3">
      <c r="B25" s="103"/>
      <c r="D25" s="98" t="s">
        <v>35</v>
      </c>
      <c r="K25" s="104"/>
    </row>
    <row r="26" spans="2:11" s="99" customFormat="1" ht="79.5" customHeight="1" x14ac:dyDescent="0.3">
      <c r="B26" s="100"/>
      <c r="E26" s="266" t="s">
        <v>36</v>
      </c>
      <c r="F26" s="305"/>
      <c r="G26" s="305"/>
      <c r="H26" s="305"/>
      <c r="K26" s="101"/>
    </row>
    <row r="27" spans="2:11" s="102" customFormat="1" ht="7.5" customHeight="1" x14ac:dyDescent="0.3">
      <c r="B27" s="103"/>
      <c r="K27" s="104"/>
    </row>
    <row r="28" spans="2:11" s="102" customFormat="1" ht="7.5" customHeight="1" x14ac:dyDescent="0.3">
      <c r="B28" s="103"/>
      <c r="D28" s="107"/>
      <c r="E28" s="107"/>
      <c r="F28" s="107"/>
      <c r="G28" s="107"/>
      <c r="H28" s="107"/>
      <c r="I28" s="107"/>
      <c r="J28" s="107"/>
      <c r="K28" s="108"/>
    </row>
    <row r="29" spans="2:11" s="102" customFormat="1" ht="26.25" customHeight="1" x14ac:dyDescent="0.3">
      <c r="B29" s="103"/>
      <c r="D29" s="109" t="s">
        <v>37</v>
      </c>
      <c r="J29" s="110">
        <f>ROUND($J$83,2)</f>
        <v>0</v>
      </c>
      <c r="K29" s="104"/>
    </row>
    <row r="30" spans="2:11" s="102" customFormat="1" ht="7.5" customHeight="1" x14ac:dyDescent="0.3">
      <c r="B30" s="103"/>
      <c r="D30" s="107"/>
      <c r="E30" s="107"/>
      <c r="F30" s="107"/>
      <c r="G30" s="107"/>
      <c r="H30" s="107"/>
      <c r="I30" s="107"/>
      <c r="J30" s="107"/>
      <c r="K30" s="108"/>
    </row>
    <row r="31" spans="2:11" s="102" customFormat="1" ht="15" customHeight="1" x14ac:dyDescent="0.3">
      <c r="B31" s="103"/>
      <c r="F31" s="111" t="s">
        <v>39</v>
      </c>
      <c r="I31" s="111" t="s">
        <v>38</v>
      </c>
      <c r="J31" s="111" t="s">
        <v>40</v>
      </c>
      <c r="K31" s="104"/>
    </row>
    <row r="32" spans="2:11" s="102" customFormat="1" ht="15" customHeight="1" x14ac:dyDescent="0.3">
      <c r="B32" s="103"/>
      <c r="D32" s="112" t="s">
        <v>41</v>
      </c>
      <c r="E32" s="112" t="s">
        <v>42</v>
      </c>
      <c r="F32" s="113">
        <f>ROUND(SUM($BE$83:$BE$85),2)</f>
        <v>0</v>
      </c>
      <c r="I32" s="114">
        <v>0.21</v>
      </c>
      <c r="J32" s="113">
        <f>ROUND(ROUND((SUM($BE$83:$BE$85)),2)*$I$32,2)</f>
        <v>0</v>
      </c>
      <c r="K32" s="104"/>
    </row>
    <row r="33" spans="2:11" s="102" customFormat="1" ht="15" customHeight="1" x14ac:dyDescent="0.3">
      <c r="B33" s="103"/>
      <c r="E33" s="112" t="s">
        <v>43</v>
      </c>
      <c r="F33" s="113">
        <f>ROUND(SUM($BF$83:$BF$85),2)</f>
        <v>0</v>
      </c>
      <c r="I33" s="114">
        <v>0.15</v>
      </c>
      <c r="J33" s="113">
        <f>ROUND(ROUND((SUM($BF$83:$BF$85)),2)*$I$33,2)</f>
        <v>0</v>
      </c>
      <c r="K33" s="104"/>
    </row>
    <row r="34" spans="2:11" s="102" customFormat="1" ht="15" hidden="1" customHeight="1" x14ac:dyDescent="0.3">
      <c r="B34" s="103"/>
      <c r="E34" s="112" t="s">
        <v>44</v>
      </c>
      <c r="F34" s="113">
        <f>ROUND(SUM($BG$83:$BG$85),2)</f>
        <v>0</v>
      </c>
      <c r="I34" s="114">
        <v>0.21</v>
      </c>
      <c r="J34" s="113">
        <v>0</v>
      </c>
      <c r="K34" s="104"/>
    </row>
    <row r="35" spans="2:11" s="102" customFormat="1" ht="15" hidden="1" customHeight="1" x14ac:dyDescent="0.3">
      <c r="B35" s="103"/>
      <c r="E35" s="112" t="s">
        <v>45</v>
      </c>
      <c r="F35" s="113">
        <f>ROUND(SUM($BH$83:$BH$85),2)</f>
        <v>0</v>
      </c>
      <c r="I35" s="114">
        <v>0.15</v>
      </c>
      <c r="J35" s="113">
        <v>0</v>
      </c>
      <c r="K35" s="104"/>
    </row>
    <row r="36" spans="2:11" s="102" customFormat="1" ht="15" hidden="1" customHeight="1" x14ac:dyDescent="0.3">
      <c r="B36" s="103"/>
      <c r="E36" s="112" t="s">
        <v>46</v>
      </c>
      <c r="F36" s="113">
        <f>ROUND(SUM($BI$83:$BI$85),2)</f>
        <v>0</v>
      </c>
      <c r="I36" s="114">
        <v>0</v>
      </c>
      <c r="J36" s="113">
        <v>0</v>
      </c>
      <c r="K36" s="104"/>
    </row>
    <row r="37" spans="2:11" s="102" customFormat="1" ht="7.5" customHeight="1" x14ac:dyDescent="0.3">
      <c r="B37" s="103"/>
      <c r="K37" s="104"/>
    </row>
    <row r="38" spans="2:11" s="102" customFormat="1" ht="26.25" customHeight="1" x14ac:dyDescent="0.3">
      <c r="B38" s="103"/>
      <c r="C38" s="115"/>
      <c r="D38" s="116" t="s">
        <v>47</v>
      </c>
      <c r="E38" s="117"/>
      <c r="F38" s="117"/>
      <c r="G38" s="118" t="s">
        <v>48</v>
      </c>
      <c r="H38" s="119" t="s">
        <v>49</v>
      </c>
      <c r="I38" s="117"/>
      <c r="J38" s="120">
        <f>SUM($J$29:$J$36)</f>
        <v>0</v>
      </c>
      <c r="K38" s="121"/>
    </row>
    <row r="39" spans="2:11" s="102" customFormat="1" ht="15" customHeight="1" x14ac:dyDescent="0.3">
      <c r="B39" s="122"/>
      <c r="C39" s="123"/>
      <c r="D39" s="123"/>
      <c r="E39" s="123"/>
      <c r="F39" s="123"/>
      <c r="G39" s="123"/>
      <c r="H39" s="123"/>
      <c r="I39" s="123"/>
      <c r="J39" s="123"/>
      <c r="K39" s="124"/>
    </row>
    <row r="43" spans="2:11" s="102" customFormat="1" ht="7.5" customHeight="1" x14ac:dyDescent="0.3">
      <c r="B43" s="125"/>
      <c r="C43" s="126"/>
      <c r="D43" s="126"/>
      <c r="E43" s="126"/>
      <c r="F43" s="126"/>
      <c r="G43" s="126"/>
      <c r="H43" s="126"/>
      <c r="I43" s="126"/>
      <c r="J43" s="126"/>
      <c r="K43" s="127"/>
    </row>
    <row r="44" spans="2:11" s="102" customFormat="1" ht="37.5" customHeight="1" x14ac:dyDescent="0.3">
      <c r="B44" s="103"/>
      <c r="C44" s="95" t="s">
        <v>117</v>
      </c>
      <c r="K44" s="104"/>
    </row>
    <row r="45" spans="2:11" s="102" customFormat="1" ht="7.5" customHeight="1" x14ac:dyDescent="0.3">
      <c r="B45" s="103"/>
      <c r="K45" s="104"/>
    </row>
    <row r="46" spans="2:11" s="102" customFormat="1" ht="15" customHeight="1" x14ac:dyDescent="0.3">
      <c r="B46" s="103"/>
      <c r="C46" s="98" t="s">
        <v>14</v>
      </c>
      <c r="K46" s="104"/>
    </row>
    <row r="47" spans="2:11" s="102" customFormat="1" ht="16.5" customHeight="1" x14ac:dyDescent="0.3">
      <c r="B47" s="103"/>
      <c r="E47" s="304" t="str">
        <f>$E$7</f>
        <v>REKONSTRUKCE OBJEKTU I KRAJSKÉ ZDRAVOTNÍ a.s. - NEMOCNICE DĚČÍN o.z.</v>
      </c>
      <c r="F47" s="270"/>
      <c r="G47" s="270"/>
      <c r="H47" s="270"/>
      <c r="K47" s="104"/>
    </row>
    <row r="48" spans="2:11" s="90" customFormat="1" ht="15.75" customHeight="1" x14ac:dyDescent="0.3">
      <c r="B48" s="94"/>
      <c r="C48" s="98" t="s">
        <v>115</v>
      </c>
      <c r="K48" s="96"/>
    </row>
    <row r="49" spans="2:47" s="102" customFormat="1" ht="16.5" customHeight="1" x14ac:dyDescent="0.3">
      <c r="B49" s="103"/>
      <c r="E49" s="304" t="s">
        <v>256</v>
      </c>
      <c r="F49" s="270"/>
      <c r="G49" s="270"/>
      <c r="H49" s="270"/>
      <c r="K49" s="104"/>
    </row>
    <row r="50" spans="2:47" s="102" customFormat="1" ht="15" customHeight="1" x14ac:dyDescent="0.3">
      <c r="B50" s="103"/>
      <c r="C50" s="98" t="s">
        <v>257</v>
      </c>
      <c r="K50" s="104"/>
    </row>
    <row r="51" spans="2:47" s="102" customFormat="1" ht="19.5" customHeight="1" x14ac:dyDescent="0.3">
      <c r="B51" s="103"/>
      <c r="E51" s="301" t="str">
        <f>$E$11</f>
        <v>SO 01 - D.1.4.1 - Zdravotně technické instalace</v>
      </c>
      <c r="F51" s="270"/>
      <c r="G51" s="270"/>
      <c r="H51" s="270"/>
      <c r="K51" s="104"/>
    </row>
    <row r="52" spans="2:47" s="102" customFormat="1" ht="7.5" customHeight="1" x14ac:dyDescent="0.3">
      <c r="B52" s="103"/>
      <c r="K52" s="104"/>
    </row>
    <row r="53" spans="2:47" s="102" customFormat="1" ht="18.75" customHeight="1" x14ac:dyDescent="0.3">
      <c r="B53" s="103"/>
      <c r="C53" s="98" t="s">
        <v>20</v>
      </c>
      <c r="F53" s="105" t="str">
        <f>$F$14</f>
        <v>Děčín</v>
      </c>
      <c r="I53" s="98" t="s">
        <v>22</v>
      </c>
      <c r="J53" s="106" t="str">
        <f>IF($J$14="","",$J$14)</f>
        <v>22.05.2016</v>
      </c>
      <c r="K53" s="104"/>
    </row>
    <row r="54" spans="2:47" s="102" customFormat="1" ht="7.5" customHeight="1" x14ac:dyDescent="0.3">
      <c r="B54" s="103"/>
      <c r="K54" s="104"/>
    </row>
    <row r="55" spans="2:47" s="102" customFormat="1" ht="15.75" customHeight="1" x14ac:dyDescent="0.3">
      <c r="B55" s="103"/>
      <c r="C55" s="98" t="s">
        <v>26</v>
      </c>
      <c r="F55" s="105" t="str">
        <f>$E$17</f>
        <v>KRAJSKÁ ZDRAVOTNÍ a.s.</v>
      </c>
      <c r="I55" s="98" t="s">
        <v>32</v>
      </c>
      <c r="J55" s="105" t="str">
        <f>$E$23</f>
        <v>KANIA a.s. , Ostrava</v>
      </c>
      <c r="K55" s="104"/>
    </row>
    <row r="56" spans="2:47" s="102" customFormat="1" ht="15" customHeight="1" x14ac:dyDescent="0.3">
      <c r="B56" s="103"/>
      <c r="C56" s="98" t="s">
        <v>30</v>
      </c>
      <c r="F56" s="105" t="str">
        <f>IF($E$20="","",$E$20)</f>
        <v>Na základě výběrového řízení</v>
      </c>
      <c r="K56" s="104"/>
    </row>
    <row r="57" spans="2:47" s="102" customFormat="1" ht="11.25" customHeight="1" x14ac:dyDescent="0.3">
      <c r="B57" s="103"/>
      <c r="K57" s="104"/>
    </row>
    <row r="58" spans="2:47" s="102" customFormat="1" ht="30" customHeight="1" x14ac:dyDescent="0.3">
      <c r="B58" s="103"/>
      <c r="C58" s="128" t="s">
        <v>118</v>
      </c>
      <c r="D58" s="115"/>
      <c r="E58" s="115"/>
      <c r="F58" s="115"/>
      <c r="G58" s="115"/>
      <c r="H58" s="115"/>
      <c r="I58" s="115"/>
      <c r="J58" s="129" t="s">
        <v>119</v>
      </c>
      <c r="K58" s="130"/>
    </row>
    <row r="59" spans="2:47" s="102" customFormat="1" ht="11.25" customHeight="1" x14ac:dyDescent="0.3">
      <c r="B59" s="103"/>
      <c r="K59" s="104"/>
    </row>
    <row r="60" spans="2:47" s="102" customFormat="1" ht="30" customHeight="1" x14ac:dyDescent="0.3">
      <c r="B60" s="103"/>
      <c r="C60" s="131" t="s">
        <v>120</v>
      </c>
      <c r="J60" s="110">
        <f>$J$83</f>
        <v>0</v>
      </c>
      <c r="K60" s="104"/>
      <c r="AU60" s="102" t="s">
        <v>121</v>
      </c>
    </row>
    <row r="61" spans="2:47" s="132" customFormat="1" ht="25.5" customHeight="1" x14ac:dyDescent="0.3">
      <c r="B61" s="133"/>
      <c r="D61" s="134" t="s">
        <v>270</v>
      </c>
      <c r="E61" s="134"/>
      <c r="F61" s="134"/>
      <c r="G61" s="134"/>
      <c r="H61" s="134"/>
      <c r="I61" s="134"/>
      <c r="J61" s="135">
        <f>$J$84</f>
        <v>0</v>
      </c>
      <c r="K61" s="136"/>
    </row>
    <row r="62" spans="2:47" s="102" customFormat="1" ht="22.5" customHeight="1" x14ac:dyDescent="0.3">
      <c r="B62" s="103"/>
      <c r="K62" s="104"/>
    </row>
    <row r="63" spans="2:47" s="102" customFormat="1" ht="7.5" customHeight="1" x14ac:dyDescent="0.3">
      <c r="B63" s="122"/>
      <c r="C63" s="123"/>
      <c r="D63" s="123"/>
      <c r="E63" s="123"/>
      <c r="F63" s="123"/>
      <c r="G63" s="123"/>
      <c r="H63" s="123"/>
      <c r="I63" s="123"/>
      <c r="J63" s="123"/>
      <c r="K63" s="124"/>
    </row>
    <row r="67" spans="2:12" s="102" customFormat="1" ht="7.5" customHeight="1" x14ac:dyDescent="0.3">
      <c r="B67" s="125"/>
      <c r="C67" s="126"/>
      <c r="D67" s="126"/>
      <c r="E67" s="126"/>
      <c r="F67" s="126"/>
      <c r="G67" s="126"/>
      <c r="H67" s="126"/>
      <c r="I67" s="126"/>
      <c r="J67" s="126"/>
      <c r="K67" s="126"/>
      <c r="L67" s="103"/>
    </row>
    <row r="68" spans="2:12" s="102" customFormat="1" ht="37.5" customHeight="1" x14ac:dyDescent="0.3">
      <c r="B68" s="103"/>
      <c r="C68" s="95" t="s">
        <v>125</v>
      </c>
      <c r="L68" s="103"/>
    </row>
    <row r="69" spans="2:12" s="102" customFormat="1" ht="7.5" customHeight="1" x14ac:dyDescent="0.3">
      <c r="B69" s="103"/>
      <c r="L69" s="103"/>
    </row>
    <row r="70" spans="2:12" s="102" customFormat="1" ht="15" customHeight="1" x14ac:dyDescent="0.3">
      <c r="B70" s="103"/>
      <c r="C70" s="98" t="s">
        <v>14</v>
      </c>
      <c r="L70" s="103"/>
    </row>
    <row r="71" spans="2:12" s="102" customFormat="1" ht="16.5" customHeight="1" x14ac:dyDescent="0.3">
      <c r="B71" s="103"/>
      <c r="E71" s="304" t="str">
        <f>$E$7</f>
        <v>REKONSTRUKCE OBJEKTU I KRAJSKÉ ZDRAVOTNÍ a.s. - NEMOCNICE DĚČÍN o.z.</v>
      </c>
      <c r="F71" s="270"/>
      <c r="G71" s="270"/>
      <c r="H71" s="270"/>
      <c r="L71" s="103"/>
    </row>
    <row r="72" spans="2:12" s="90" customFormat="1" ht="15.75" customHeight="1" x14ac:dyDescent="0.3">
      <c r="B72" s="94"/>
      <c r="C72" s="98" t="s">
        <v>115</v>
      </c>
      <c r="L72" s="94"/>
    </row>
    <row r="73" spans="2:12" s="102" customFormat="1" ht="16.5" customHeight="1" x14ac:dyDescent="0.3">
      <c r="B73" s="103"/>
      <c r="E73" s="304" t="s">
        <v>256</v>
      </c>
      <c r="F73" s="270"/>
      <c r="G73" s="270"/>
      <c r="H73" s="270"/>
      <c r="L73" s="103"/>
    </row>
    <row r="74" spans="2:12" s="102" customFormat="1" ht="15" customHeight="1" x14ac:dyDescent="0.3">
      <c r="B74" s="103"/>
      <c r="C74" s="98" t="s">
        <v>257</v>
      </c>
      <c r="L74" s="103"/>
    </row>
    <row r="75" spans="2:12" s="102" customFormat="1" ht="19.5" customHeight="1" x14ac:dyDescent="0.3">
      <c r="B75" s="103"/>
      <c r="E75" s="301" t="str">
        <f>$E$11</f>
        <v>SO 01 - D.1.4.1 - Zdravotně technické instalace</v>
      </c>
      <c r="F75" s="270"/>
      <c r="G75" s="270"/>
      <c r="H75" s="270"/>
      <c r="L75" s="103"/>
    </row>
    <row r="76" spans="2:12" s="102" customFormat="1" ht="7.5" customHeight="1" x14ac:dyDescent="0.3">
      <c r="B76" s="103"/>
      <c r="L76" s="103"/>
    </row>
    <row r="77" spans="2:12" s="102" customFormat="1" ht="18.75" customHeight="1" x14ac:dyDescent="0.3">
      <c r="B77" s="103"/>
      <c r="C77" s="98" t="s">
        <v>20</v>
      </c>
      <c r="F77" s="105" t="str">
        <f>$F$14</f>
        <v>Děčín</v>
      </c>
      <c r="I77" s="98" t="s">
        <v>22</v>
      </c>
      <c r="J77" s="106" t="str">
        <f>IF($J$14="","",$J$14)</f>
        <v>22.05.2016</v>
      </c>
      <c r="L77" s="103"/>
    </row>
    <row r="78" spans="2:12" s="102" customFormat="1" ht="7.5" customHeight="1" x14ac:dyDescent="0.3">
      <c r="B78" s="103"/>
      <c r="L78" s="103"/>
    </row>
    <row r="79" spans="2:12" s="102" customFormat="1" ht="15.75" customHeight="1" x14ac:dyDescent="0.3">
      <c r="B79" s="103"/>
      <c r="C79" s="98" t="s">
        <v>26</v>
      </c>
      <c r="F79" s="105" t="str">
        <f>$E$17</f>
        <v>KRAJSKÁ ZDRAVOTNÍ a.s.</v>
      </c>
      <c r="I79" s="98" t="s">
        <v>32</v>
      </c>
      <c r="J79" s="105" t="str">
        <f>$E$23</f>
        <v>KANIA a.s. , Ostrava</v>
      </c>
      <c r="L79" s="103"/>
    </row>
    <row r="80" spans="2:12" s="102" customFormat="1" ht="15" customHeight="1" x14ac:dyDescent="0.3">
      <c r="B80" s="103"/>
      <c r="C80" s="98" t="s">
        <v>30</v>
      </c>
      <c r="F80" s="105" t="str">
        <f>IF($E$20="","",$E$20)</f>
        <v>Na základě výběrového řízení</v>
      </c>
      <c r="L80" s="103"/>
    </row>
    <row r="81" spans="2:65" s="102" customFormat="1" ht="11.25" customHeight="1" x14ac:dyDescent="0.3">
      <c r="B81" s="103"/>
      <c r="L81" s="103"/>
    </row>
    <row r="82" spans="2:65" s="137" customFormat="1" ht="30" customHeight="1" x14ac:dyDescent="0.3">
      <c r="B82" s="138"/>
      <c r="C82" s="139" t="s">
        <v>126</v>
      </c>
      <c r="D82" s="140" t="s">
        <v>56</v>
      </c>
      <c r="E82" s="140" t="s">
        <v>52</v>
      </c>
      <c r="F82" s="140" t="s">
        <v>127</v>
      </c>
      <c r="G82" s="140" t="s">
        <v>128</v>
      </c>
      <c r="H82" s="140" t="s">
        <v>129</v>
      </c>
      <c r="I82" s="140" t="s">
        <v>130</v>
      </c>
      <c r="J82" s="140" t="s">
        <v>131</v>
      </c>
      <c r="K82" s="141" t="s">
        <v>132</v>
      </c>
      <c r="L82" s="138"/>
      <c r="M82" s="142" t="s">
        <v>133</v>
      </c>
      <c r="N82" s="143" t="s">
        <v>41</v>
      </c>
      <c r="O82" s="143" t="s">
        <v>134</v>
      </c>
      <c r="P82" s="143" t="s">
        <v>135</v>
      </c>
      <c r="Q82" s="143" t="s">
        <v>136</v>
      </c>
      <c r="R82" s="143" t="s">
        <v>137</v>
      </c>
      <c r="S82" s="143" t="s">
        <v>138</v>
      </c>
      <c r="T82" s="144" t="s">
        <v>139</v>
      </c>
    </row>
    <row r="83" spans="2:65" s="102" customFormat="1" ht="30" customHeight="1" x14ac:dyDescent="0.35">
      <c r="B83" s="103"/>
      <c r="C83" s="131" t="s">
        <v>120</v>
      </c>
      <c r="J83" s="145">
        <f>$BK$83</f>
        <v>0</v>
      </c>
      <c r="L83" s="103"/>
      <c r="M83" s="146"/>
      <c r="N83" s="107"/>
      <c r="O83" s="107"/>
      <c r="P83" s="147">
        <f>$P$84</f>
        <v>0</v>
      </c>
      <c r="Q83" s="107"/>
      <c r="R83" s="147">
        <f>$R$84</f>
        <v>0</v>
      </c>
      <c r="S83" s="107"/>
      <c r="T83" s="148">
        <f>$T$84</f>
        <v>0</v>
      </c>
      <c r="AT83" s="102" t="s">
        <v>70</v>
      </c>
      <c r="AU83" s="102" t="s">
        <v>121</v>
      </c>
      <c r="BK83" s="149">
        <f>$BK$84</f>
        <v>0</v>
      </c>
    </row>
    <row r="84" spans="2:65" s="150" customFormat="1" ht="37.5" customHeight="1" x14ac:dyDescent="0.35">
      <c r="B84" s="151"/>
      <c r="D84" s="152" t="s">
        <v>70</v>
      </c>
      <c r="E84" s="153" t="s">
        <v>1038</v>
      </c>
      <c r="F84" s="153" t="s">
        <v>1039</v>
      </c>
      <c r="J84" s="154">
        <f>$BK$84</f>
        <v>0</v>
      </c>
      <c r="L84" s="151"/>
      <c r="M84" s="155"/>
      <c r="P84" s="156">
        <f>$P$85</f>
        <v>0</v>
      </c>
      <c r="R84" s="156">
        <f>$R$85</f>
        <v>0</v>
      </c>
      <c r="T84" s="157">
        <f>$T$85</f>
        <v>0</v>
      </c>
      <c r="AR84" s="152" t="s">
        <v>79</v>
      </c>
      <c r="AT84" s="152" t="s">
        <v>70</v>
      </c>
      <c r="AU84" s="152" t="s">
        <v>71</v>
      </c>
      <c r="AY84" s="152" t="s">
        <v>142</v>
      </c>
      <c r="BK84" s="158">
        <f>$BK$85</f>
        <v>0</v>
      </c>
    </row>
    <row r="85" spans="2:65" s="102" customFormat="1" ht="15.75" customHeight="1" x14ac:dyDescent="0.3">
      <c r="B85" s="103"/>
      <c r="C85" s="159" t="s">
        <v>77</v>
      </c>
      <c r="D85" s="159" t="s">
        <v>145</v>
      </c>
      <c r="E85" s="160" t="s">
        <v>2017</v>
      </c>
      <c r="F85" s="161" t="s">
        <v>2018</v>
      </c>
      <c r="G85" s="162" t="s">
        <v>148</v>
      </c>
      <c r="H85" s="163">
        <v>1</v>
      </c>
      <c r="I85" s="171"/>
      <c r="J85" s="164">
        <f>ROUND($I$85*$H$85,2)</f>
        <v>0</v>
      </c>
      <c r="K85" s="161"/>
      <c r="L85" s="103"/>
      <c r="M85" s="165"/>
      <c r="N85" s="166" t="s">
        <v>42</v>
      </c>
      <c r="O85" s="167">
        <v>0</v>
      </c>
      <c r="P85" s="167">
        <f>$O$85*$H$85</f>
        <v>0</v>
      </c>
      <c r="Q85" s="167">
        <v>0</v>
      </c>
      <c r="R85" s="167">
        <f>$Q$85*$H$85</f>
        <v>0</v>
      </c>
      <c r="S85" s="167">
        <v>0</v>
      </c>
      <c r="T85" s="168">
        <f>$S$85*$H$85</f>
        <v>0</v>
      </c>
      <c r="AR85" s="99" t="s">
        <v>226</v>
      </c>
      <c r="AT85" s="99" t="s">
        <v>145</v>
      </c>
      <c r="AU85" s="99" t="s">
        <v>77</v>
      </c>
      <c r="AY85" s="102" t="s">
        <v>142</v>
      </c>
      <c r="BE85" s="169">
        <f>IF($N$85="základní",$J$85,0)</f>
        <v>0</v>
      </c>
      <c r="BF85" s="169">
        <f>IF($N$85="snížená",$J$85,0)</f>
        <v>0</v>
      </c>
      <c r="BG85" s="169">
        <f>IF($N$85="zákl. přenesená",$J$85,0)</f>
        <v>0</v>
      </c>
      <c r="BH85" s="169">
        <f>IF($N$85="sníž. přenesená",$J$85,0)</f>
        <v>0</v>
      </c>
      <c r="BI85" s="169">
        <f>IF($N$85="nulová",$J$85,0)</f>
        <v>0</v>
      </c>
      <c r="BJ85" s="99" t="s">
        <v>77</v>
      </c>
      <c r="BK85" s="169">
        <f>ROUND($I$85*$H$85,2)</f>
        <v>0</v>
      </c>
      <c r="BL85" s="99" t="s">
        <v>226</v>
      </c>
      <c r="BM85" s="99" t="s">
        <v>2019</v>
      </c>
    </row>
    <row r="86" spans="2:65" s="102" customFormat="1" ht="7.5" customHeight="1" x14ac:dyDescent="0.3">
      <c r="B86" s="122"/>
      <c r="C86" s="123"/>
      <c r="D86" s="123"/>
      <c r="E86" s="123"/>
      <c r="F86" s="123"/>
      <c r="G86" s="123"/>
      <c r="H86" s="123"/>
      <c r="I86" s="123"/>
      <c r="J86" s="123"/>
      <c r="K86" s="123"/>
      <c r="L86" s="103"/>
    </row>
    <row r="1373" s="90" customFormat="1" ht="14.25" customHeight="1" x14ac:dyDescent="0.3"/>
  </sheetData>
  <sheetProtection algorithmName="SHA-512" hashValue="yXFAQh5J/50Qw0M3MBJPMKXbHm6FIMOdCbYm7onOeG2I4lFjeohXCzOyz11NLA1U7jXWclbsMbxq1xlCMpXYHQ==" saltValue="w22cL/hTqesEBANj81vshA==" spinCount="100000" sheet="1" objects="1" scenarios="1" selectLockedCells="1"/>
  <autoFilter ref="C82:K82"/>
  <mergeCells count="12">
    <mergeCell ref="E75:H75"/>
    <mergeCell ref="G1:H1"/>
    <mergeCell ref="L2:V2"/>
    <mergeCell ref="E7:H7"/>
    <mergeCell ref="E9:H9"/>
    <mergeCell ref="E11:H11"/>
    <mergeCell ref="E26:H26"/>
    <mergeCell ref="E47:H47"/>
    <mergeCell ref="E49:H49"/>
    <mergeCell ref="E51:H51"/>
    <mergeCell ref="E71:H71"/>
    <mergeCell ref="E73:H73"/>
  </mergeCells>
  <hyperlinks>
    <hyperlink ref="F1:G1" location="C2" tooltip="Krycí list soupisu" display="1) Krycí list soupisu"/>
    <hyperlink ref="G1:H1" location="C58" tooltip="Rekapitulace" display="2) Rekapitulace"/>
    <hyperlink ref="J1" location="C82"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373"/>
  <sheetViews>
    <sheetView showGridLines="0" workbookViewId="0">
      <pane ySplit="1" topLeftCell="A82" activePane="bottomLeft" state="frozenSplit"/>
      <selection pane="bottomLeft" activeCell="I85" sqref="I85"/>
    </sheetView>
  </sheetViews>
  <sheetFormatPr defaultColWidth="10.5" defaultRowHeight="14.25" customHeight="1" x14ac:dyDescent="0.3"/>
  <cols>
    <col min="1" max="1" width="8.33203125" style="90" customWidth="1"/>
    <col min="2" max="2" width="1.6640625" style="90" customWidth="1"/>
    <col min="3" max="3" width="4.1640625" style="90" customWidth="1"/>
    <col min="4" max="4" width="4.33203125" style="90" customWidth="1"/>
    <col min="5" max="5" width="17.1640625" style="90" customWidth="1"/>
    <col min="6" max="6" width="90.83203125" style="90" customWidth="1"/>
    <col min="7" max="7" width="8.6640625" style="90" customWidth="1"/>
    <col min="8" max="8" width="11.1640625" style="90" customWidth="1"/>
    <col min="9" max="9" width="12.6640625" style="90" customWidth="1"/>
    <col min="10" max="10" width="23.5" style="90" customWidth="1"/>
    <col min="11" max="11" width="15.5" style="90" customWidth="1"/>
    <col min="12" max="12" width="10.5" style="170" customWidth="1"/>
    <col min="13" max="18" width="10.5" style="90" hidden="1" customWidth="1"/>
    <col min="19" max="19" width="8.1640625" style="90" hidden="1" customWidth="1"/>
    <col min="20" max="20" width="29.6640625" style="90" hidden="1" customWidth="1"/>
    <col min="21" max="21" width="16.33203125" style="90" hidden="1" customWidth="1"/>
    <col min="22" max="22" width="12.33203125" style="90" customWidth="1"/>
    <col min="23" max="23" width="16.33203125" style="90" customWidth="1"/>
    <col min="24" max="24" width="12.1640625" style="90" customWidth="1"/>
    <col min="25" max="25" width="15" style="90" customWidth="1"/>
    <col min="26" max="26" width="11" style="90" customWidth="1"/>
    <col min="27" max="27" width="15" style="90" customWidth="1"/>
    <col min="28" max="28" width="16.33203125" style="90" customWidth="1"/>
    <col min="29" max="29" width="11" style="90" customWidth="1"/>
    <col min="30" max="30" width="15" style="90" customWidth="1"/>
    <col min="31" max="31" width="16.33203125" style="90" customWidth="1"/>
    <col min="32" max="43" width="10.5" style="170" customWidth="1"/>
    <col min="44" max="65" width="10.5" style="90" hidden="1" customWidth="1"/>
    <col min="66" max="16384" width="10.5" style="170"/>
  </cols>
  <sheetData>
    <row r="1" spans="1:256" s="89" customFormat="1" ht="22.5" customHeight="1" x14ac:dyDescent="0.3">
      <c r="A1" s="4"/>
      <c r="B1" s="2"/>
      <c r="C1" s="2"/>
      <c r="D1" s="3" t="s">
        <v>1</v>
      </c>
      <c r="E1" s="2"/>
      <c r="F1" s="6" t="s">
        <v>2044</v>
      </c>
      <c r="G1" s="303" t="s">
        <v>2045</v>
      </c>
      <c r="H1" s="303"/>
      <c r="I1" s="2"/>
      <c r="J1" s="6" t="s">
        <v>2046</v>
      </c>
      <c r="K1" s="3" t="s">
        <v>113</v>
      </c>
      <c r="L1" s="6" t="s">
        <v>2047</v>
      </c>
      <c r="M1" s="6"/>
      <c r="N1" s="6"/>
      <c r="O1" s="6"/>
      <c r="P1" s="6"/>
      <c r="Q1" s="6"/>
      <c r="R1" s="6"/>
      <c r="S1" s="6"/>
      <c r="T1" s="6"/>
      <c r="U1" s="5"/>
      <c r="V1" s="5"/>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s="90" customFormat="1" ht="37.5" customHeight="1" x14ac:dyDescent="0.3">
      <c r="L2" s="300" t="s">
        <v>5</v>
      </c>
      <c r="M2" s="264"/>
      <c r="N2" s="264"/>
      <c r="O2" s="264"/>
      <c r="P2" s="264"/>
      <c r="Q2" s="264"/>
      <c r="R2" s="264"/>
      <c r="S2" s="264"/>
      <c r="T2" s="264"/>
      <c r="U2" s="264"/>
      <c r="V2" s="264"/>
      <c r="AT2" s="90" t="s">
        <v>93</v>
      </c>
    </row>
    <row r="3" spans="1:256" s="90" customFormat="1" ht="7.5" customHeight="1" x14ac:dyDescent="0.3">
      <c r="B3" s="91"/>
      <c r="C3" s="92"/>
      <c r="D3" s="92"/>
      <c r="E3" s="92"/>
      <c r="F3" s="92"/>
      <c r="G3" s="92"/>
      <c r="H3" s="92"/>
      <c r="I3" s="92"/>
      <c r="J3" s="92"/>
      <c r="K3" s="93"/>
      <c r="AT3" s="90" t="s">
        <v>79</v>
      </c>
    </row>
    <row r="4" spans="1:256" s="90" customFormat="1" ht="37.5" customHeight="1" x14ac:dyDescent="0.3">
      <c r="B4" s="94"/>
      <c r="D4" s="95" t="s">
        <v>114</v>
      </c>
      <c r="K4" s="96"/>
      <c r="M4" s="97" t="s">
        <v>10</v>
      </c>
      <c r="AT4" s="90" t="s">
        <v>3</v>
      </c>
    </row>
    <row r="5" spans="1:256" s="90" customFormat="1" ht="7.5" customHeight="1" x14ac:dyDescent="0.3">
      <c r="B5" s="94"/>
      <c r="K5" s="96"/>
    </row>
    <row r="6" spans="1:256" s="90" customFormat="1" ht="15.75" customHeight="1" x14ac:dyDescent="0.3">
      <c r="B6" s="94"/>
      <c r="D6" s="98" t="s">
        <v>14</v>
      </c>
      <c r="K6" s="96"/>
    </row>
    <row r="7" spans="1:256" s="90" customFormat="1" ht="15.75" customHeight="1" x14ac:dyDescent="0.3">
      <c r="B7" s="94"/>
      <c r="E7" s="304" t="str">
        <f>'Rekapitulace stavby'!$K$6</f>
        <v>REKONSTRUKCE OBJEKTU I KRAJSKÉ ZDRAVOTNÍ a.s. - NEMOCNICE DĚČÍN o.z.</v>
      </c>
      <c r="F7" s="264"/>
      <c r="G7" s="264"/>
      <c r="H7" s="264"/>
      <c r="K7" s="96"/>
    </row>
    <row r="8" spans="1:256" s="90" customFormat="1" ht="15.75" customHeight="1" x14ac:dyDescent="0.3">
      <c r="B8" s="94"/>
      <c r="D8" s="98" t="s">
        <v>115</v>
      </c>
      <c r="K8" s="96"/>
    </row>
    <row r="9" spans="1:256" s="99" customFormat="1" ht="16.5" customHeight="1" x14ac:dyDescent="0.3">
      <c r="B9" s="100"/>
      <c r="E9" s="304" t="s">
        <v>256</v>
      </c>
      <c r="F9" s="305"/>
      <c r="G9" s="305"/>
      <c r="H9" s="305"/>
      <c r="K9" s="101"/>
    </row>
    <row r="10" spans="1:256" s="102" customFormat="1" ht="15.75" customHeight="1" x14ac:dyDescent="0.3">
      <c r="B10" s="103"/>
      <c r="D10" s="98" t="s">
        <v>257</v>
      </c>
      <c r="K10" s="104"/>
    </row>
    <row r="11" spans="1:256" s="102" customFormat="1" ht="37.5" customHeight="1" x14ac:dyDescent="0.3">
      <c r="B11" s="103"/>
      <c r="E11" s="301" t="s">
        <v>2020</v>
      </c>
      <c r="F11" s="270"/>
      <c r="G11" s="270"/>
      <c r="H11" s="270"/>
      <c r="K11" s="104"/>
    </row>
    <row r="12" spans="1:256" s="102" customFormat="1" ht="14.25" customHeight="1" x14ac:dyDescent="0.3">
      <c r="B12" s="103"/>
      <c r="K12" s="104"/>
    </row>
    <row r="13" spans="1:256" s="102" customFormat="1" ht="15" customHeight="1" x14ac:dyDescent="0.3">
      <c r="B13" s="103"/>
      <c r="D13" s="98" t="s">
        <v>16</v>
      </c>
      <c r="F13" s="105"/>
      <c r="I13" s="98" t="s">
        <v>18</v>
      </c>
      <c r="J13" s="105"/>
      <c r="K13" s="104"/>
    </row>
    <row r="14" spans="1:256" s="102" customFormat="1" ht="15" customHeight="1" x14ac:dyDescent="0.3">
      <c r="B14" s="103"/>
      <c r="D14" s="98" t="s">
        <v>20</v>
      </c>
      <c r="F14" s="105" t="s">
        <v>21</v>
      </c>
      <c r="I14" s="98" t="s">
        <v>22</v>
      </c>
      <c r="J14" s="106" t="str">
        <f>'Rekapitulace stavby'!$AN$8</f>
        <v>22.05.2016</v>
      </c>
      <c r="K14" s="104"/>
    </row>
    <row r="15" spans="1:256" s="102" customFormat="1" ht="12" customHeight="1" x14ac:dyDescent="0.3">
      <c r="B15" s="103"/>
      <c r="K15" s="104"/>
    </row>
    <row r="16" spans="1:256" s="102" customFormat="1" ht="15" customHeight="1" x14ac:dyDescent="0.3">
      <c r="B16" s="103"/>
      <c r="D16" s="98" t="s">
        <v>26</v>
      </c>
      <c r="I16" s="98" t="s">
        <v>27</v>
      </c>
      <c r="J16" s="105"/>
      <c r="K16" s="104"/>
    </row>
    <row r="17" spans="2:11" s="102" customFormat="1" ht="18.75" customHeight="1" x14ac:dyDescent="0.3">
      <c r="B17" s="103"/>
      <c r="E17" s="105" t="s">
        <v>28</v>
      </c>
      <c r="I17" s="98" t="s">
        <v>29</v>
      </c>
      <c r="J17" s="105"/>
      <c r="K17" s="104"/>
    </row>
    <row r="18" spans="2:11" s="102" customFormat="1" ht="7.5" customHeight="1" x14ac:dyDescent="0.3">
      <c r="B18" s="103"/>
      <c r="K18" s="104"/>
    </row>
    <row r="19" spans="2:11" s="102" customFormat="1" ht="15" customHeight="1" x14ac:dyDescent="0.3">
      <c r="B19" s="103"/>
      <c r="D19" s="98" t="s">
        <v>30</v>
      </c>
      <c r="I19" s="98" t="s">
        <v>27</v>
      </c>
      <c r="J19" s="105"/>
      <c r="K19" s="104"/>
    </row>
    <row r="20" spans="2:11" s="102" customFormat="1" ht="18.75" customHeight="1" x14ac:dyDescent="0.3">
      <c r="B20" s="103"/>
      <c r="E20" s="105" t="s">
        <v>31</v>
      </c>
      <c r="I20" s="98" t="s">
        <v>29</v>
      </c>
      <c r="J20" s="105"/>
      <c r="K20" s="104"/>
    </row>
    <row r="21" spans="2:11" s="102" customFormat="1" ht="7.5" customHeight="1" x14ac:dyDescent="0.3">
      <c r="B21" s="103"/>
      <c r="K21" s="104"/>
    </row>
    <row r="22" spans="2:11" s="102" customFormat="1" ht="15" customHeight="1" x14ac:dyDescent="0.3">
      <c r="B22" s="103"/>
      <c r="D22" s="98" t="s">
        <v>32</v>
      </c>
      <c r="I22" s="98" t="s">
        <v>27</v>
      </c>
      <c r="J22" s="105"/>
      <c r="K22" s="104"/>
    </row>
    <row r="23" spans="2:11" s="102" customFormat="1" ht="18.75" customHeight="1" x14ac:dyDescent="0.3">
      <c r="B23" s="103"/>
      <c r="E23" s="105" t="s">
        <v>33</v>
      </c>
      <c r="I23" s="98" t="s">
        <v>29</v>
      </c>
      <c r="J23" s="105"/>
      <c r="K23" s="104"/>
    </row>
    <row r="24" spans="2:11" s="102" customFormat="1" ht="7.5" customHeight="1" x14ac:dyDescent="0.3">
      <c r="B24" s="103"/>
      <c r="K24" s="104"/>
    </row>
    <row r="25" spans="2:11" s="102" customFormat="1" ht="15" customHeight="1" x14ac:dyDescent="0.3">
      <c r="B25" s="103"/>
      <c r="D25" s="98" t="s">
        <v>35</v>
      </c>
      <c r="K25" s="104"/>
    </row>
    <row r="26" spans="2:11" s="99" customFormat="1" ht="76.5" customHeight="1" x14ac:dyDescent="0.3">
      <c r="B26" s="100"/>
      <c r="E26" s="266" t="s">
        <v>36</v>
      </c>
      <c r="F26" s="305"/>
      <c r="G26" s="305"/>
      <c r="H26" s="305"/>
      <c r="K26" s="101"/>
    </row>
    <row r="27" spans="2:11" s="102" customFormat="1" ht="7.5" customHeight="1" x14ac:dyDescent="0.3">
      <c r="B27" s="103"/>
      <c r="K27" s="104"/>
    </row>
    <row r="28" spans="2:11" s="102" customFormat="1" ht="7.5" customHeight="1" x14ac:dyDescent="0.3">
      <c r="B28" s="103"/>
      <c r="D28" s="107"/>
      <c r="E28" s="107"/>
      <c r="F28" s="107"/>
      <c r="G28" s="107"/>
      <c r="H28" s="107"/>
      <c r="I28" s="107"/>
      <c r="J28" s="107"/>
      <c r="K28" s="108"/>
    </row>
    <row r="29" spans="2:11" s="102" customFormat="1" ht="26.25" customHeight="1" x14ac:dyDescent="0.3">
      <c r="B29" s="103"/>
      <c r="D29" s="109" t="s">
        <v>37</v>
      </c>
      <c r="J29" s="110">
        <f>ROUND($J$83,2)</f>
        <v>0</v>
      </c>
      <c r="K29" s="104"/>
    </row>
    <row r="30" spans="2:11" s="102" customFormat="1" ht="7.5" customHeight="1" x14ac:dyDescent="0.3">
      <c r="B30" s="103"/>
      <c r="D30" s="107"/>
      <c r="E30" s="107"/>
      <c r="F30" s="107"/>
      <c r="G30" s="107"/>
      <c r="H30" s="107"/>
      <c r="I30" s="107"/>
      <c r="J30" s="107"/>
      <c r="K30" s="108"/>
    </row>
    <row r="31" spans="2:11" s="102" customFormat="1" ht="15" customHeight="1" x14ac:dyDescent="0.3">
      <c r="B31" s="103"/>
      <c r="F31" s="111" t="s">
        <v>39</v>
      </c>
      <c r="I31" s="111" t="s">
        <v>38</v>
      </c>
      <c r="J31" s="111" t="s">
        <v>40</v>
      </c>
      <c r="K31" s="104"/>
    </row>
    <row r="32" spans="2:11" s="102" customFormat="1" ht="15" customHeight="1" x14ac:dyDescent="0.3">
      <c r="B32" s="103"/>
      <c r="D32" s="112" t="s">
        <v>41</v>
      </c>
      <c r="E32" s="112" t="s">
        <v>42</v>
      </c>
      <c r="F32" s="113">
        <f>ROUND(SUM($BE$83:$BE$85),2)</f>
        <v>0</v>
      </c>
      <c r="I32" s="114">
        <v>0.21</v>
      </c>
      <c r="J32" s="113">
        <f>ROUND(ROUND((SUM($BE$83:$BE$85)),2)*$I$32,2)</f>
        <v>0</v>
      </c>
      <c r="K32" s="104"/>
    </row>
    <row r="33" spans="2:11" s="102" customFormat="1" ht="15" customHeight="1" x14ac:dyDescent="0.3">
      <c r="B33" s="103"/>
      <c r="E33" s="112" t="s">
        <v>43</v>
      </c>
      <c r="F33" s="113">
        <f>ROUND(SUM($BF$83:$BF$85),2)</f>
        <v>0</v>
      </c>
      <c r="I33" s="114">
        <v>0.15</v>
      </c>
      <c r="J33" s="113">
        <f>ROUND(ROUND((SUM($BF$83:$BF$85)),2)*$I$33,2)</f>
        <v>0</v>
      </c>
      <c r="K33" s="104"/>
    </row>
    <row r="34" spans="2:11" s="102" customFormat="1" ht="15" hidden="1" customHeight="1" x14ac:dyDescent="0.3">
      <c r="B34" s="103"/>
      <c r="E34" s="112" t="s">
        <v>44</v>
      </c>
      <c r="F34" s="113">
        <f>ROUND(SUM($BG$83:$BG$85),2)</f>
        <v>0</v>
      </c>
      <c r="I34" s="114">
        <v>0.21</v>
      </c>
      <c r="J34" s="113">
        <v>0</v>
      </c>
      <c r="K34" s="104"/>
    </row>
    <row r="35" spans="2:11" s="102" customFormat="1" ht="15" hidden="1" customHeight="1" x14ac:dyDescent="0.3">
      <c r="B35" s="103"/>
      <c r="E35" s="112" t="s">
        <v>45</v>
      </c>
      <c r="F35" s="113">
        <f>ROUND(SUM($BH$83:$BH$85),2)</f>
        <v>0</v>
      </c>
      <c r="I35" s="114">
        <v>0.15</v>
      </c>
      <c r="J35" s="113">
        <v>0</v>
      </c>
      <c r="K35" s="104"/>
    </row>
    <row r="36" spans="2:11" s="102" customFormat="1" ht="15" hidden="1" customHeight="1" x14ac:dyDescent="0.3">
      <c r="B36" s="103"/>
      <c r="E36" s="112" t="s">
        <v>46</v>
      </c>
      <c r="F36" s="113">
        <f>ROUND(SUM($BI$83:$BI$85),2)</f>
        <v>0</v>
      </c>
      <c r="I36" s="114">
        <v>0</v>
      </c>
      <c r="J36" s="113">
        <v>0</v>
      </c>
      <c r="K36" s="104"/>
    </row>
    <row r="37" spans="2:11" s="102" customFormat="1" ht="7.5" customHeight="1" x14ac:dyDescent="0.3">
      <c r="B37" s="103"/>
      <c r="K37" s="104"/>
    </row>
    <row r="38" spans="2:11" s="102" customFormat="1" ht="26.25" customHeight="1" x14ac:dyDescent="0.3">
      <c r="B38" s="103"/>
      <c r="C38" s="115"/>
      <c r="D38" s="116" t="s">
        <v>47</v>
      </c>
      <c r="E38" s="117"/>
      <c r="F38" s="117"/>
      <c r="G38" s="118" t="s">
        <v>48</v>
      </c>
      <c r="H38" s="119" t="s">
        <v>49</v>
      </c>
      <c r="I38" s="117"/>
      <c r="J38" s="120">
        <f>SUM($J$29:$J$36)</f>
        <v>0</v>
      </c>
      <c r="K38" s="121"/>
    </row>
    <row r="39" spans="2:11" s="102" customFormat="1" ht="15" customHeight="1" x14ac:dyDescent="0.3">
      <c r="B39" s="122"/>
      <c r="C39" s="123"/>
      <c r="D39" s="123"/>
      <c r="E39" s="123"/>
      <c r="F39" s="123"/>
      <c r="G39" s="123"/>
      <c r="H39" s="123"/>
      <c r="I39" s="123"/>
      <c r="J39" s="123"/>
      <c r="K39" s="124"/>
    </row>
    <row r="43" spans="2:11" s="102" customFormat="1" ht="7.5" customHeight="1" x14ac:dyDescent="0.3">
      <c r="B43" s="125"/>
      <c r="C43" s="126"/>
      <c r="D43" s="126"/>
      <c r="E43" s="126"/>
      <c r="F43" s="126"/>
      <c r="G43" s="126"/>
      <c r="H43" s="126"/>
      <c r="I43" s="126"/>
      <c r="J43" s="126"/>
      <c r="K43" s="127"/>
    </row>
    <row r="44" spans="2:11" s="102" customFormat="1" ht="37.5" customHeight="1" x14ac:dyDescent="0.3">
      <c r="B44" s="103"/>
      <c r="C44" s="95" t="s">
        <v>117</v>
      </c>
      <c r="K44" s="104"/>
    </row>
    <row r="45" spans="2:11" s="102" customFormat="1" ht="7.5" customHeight="1" x14ac:dyDescent="0.3">
      <c r="B45" s="103"/>
      <c r="K45" s="104"/>
    </row>
    <row r="46" spans="2:11" s="102" customFormat="1" ht="15" customHeight="1" x14ac:dyDescent="0.3">
      <c r="B46" s="103"/>
      <c r="C46" s="98" t="s">
        <v>14</v>
      </c>
      <c r="K46" s="104"/>
    </row>
    <row r="47" spans="2:11" s="102" customFormat="1" ht="16.5" customHeight="1" x14ac:dyDescent="0.3">
      <c r="B47" s="103"/>
      <c r="E47" s="304" t="str">
        <f>$E$7</f>
        <v>REKONSTRUKCE OBJEKTU I KRAJSKÉ ZDRAVOTNÍ a.s. - NEMOCNICE DĚČÍN o.z.</v>
      </c>
      <c r="F47" s="270"/>
      <c r="G47" s="270"/>
      <c r="H47" s="270"/>
      <c r="K47" s="104"/>
    </row>
    <row r="48" spans="2:11" s="90" customFormat="1" ht="15.75" customHeight="1" x14ac:dyDescent="0.3">
      <c r="B48" s="94"/>
      <c r="C48" s="98" t="s">
        <v>115</v>
      </c>
      <c r="K48" s="96"/>
    </row>
    <row r="49" spans="2:47" s="102" customFormat="1" ht="16.5" customHeight="1" x14ac:dyDescent="0.3">
      <c r="B49" s="103"/>
      <c r="E49" s="304" t="s">
        <v>256</v>
      </c>
      <c r="F49" s="270"/>
      <c r="G49" s="270"/>
      <c r="H49" s="270"/>
      <c r="K49" s="104"/>
    </row>
    <row r="50" spans="2:47" s="102" customFormat="1" ht="15" customHeight="1" x14ac:dyDescent="0.3">
      <c r="B50" s="103"/>
      <c r="C50" s="98" t="s">
        <v>257</v>
      </c>
      <c r="K50" s="104"/>
    </row>
    <row r="51" spans="2:47" s="102" customFormat="1" ht="19.5" customHeight="1" x14ac:dyDescent="0.3">
      <c r="B51" s="103"/>
      <c r="E51" s="301" t="str">
        <f>$E$11</f>
        <v>SO 01 - D.1.4.2 - Vzduchotechnika</v>
      </c>
      <c r="F51" s="270"/>
      <c r="G51" s="270"/>
      <c r="H51" s="270"/>
      <c r="K51" s="104"/>
    </row>
    <row r="52" spans="2:47" s="102" customFormat="1" ht="7.5" customHeight="1" x14ac:dyDescent="0.3">
      <c r="B52" s="103"/>
      <c r="K52" s="104"/>
    </row>
    <row r="53" spans="2:47" s="102" customFormat="1" ht="18.75" customHeight="1" x14ac:dyDescent="0.3">
      <c r="B53" s="103"/>
      <c r="C53" s="98" t="s">
        <v>20</v>
      </c>
      <c r="F53" s="105" t="str">
        <f>$F$14</f>
        <v>Děčín</v>
      </c>
      <c r="I53" s="98" t="s">
        <v>22</v>
      </c>
      <c r="J53" s="106" t="str">
        <f>IF($J$14="","",$J$14)</f>
        <v>22.05.2016</v>
      </c>
      <c r="K53" s="104"/>
    </row>
    <row r="54" spans="2:47" s="102" customFormat="1" ht="7.5" customHeight="1" x14ac:dyDescent="0.3">
      <c r="B54" s="103"/>
      <c r="K54" s="104"/>
    </row>
    <row r="55" spans="2:47" s="102" customFormat="1" ht="15.75" customHeight="1" x14ac:dyDescent="0.3">
      <c r="B55" s="103"/>
      <c r="C55" s="98" t="s">
        <v>26</v>
      </c>
      <c r="F55" s="105" t="str">
        <f>$E$17</f>
        <v>KRAJSKÁ ZDRAVOTNÍ a.s.</v>
      </c>
      <c r="I55" s="98" t="s">
        <v>32</v>
      </c>
      <c r="J55" s="105" t="str">
        <f>$E$23</f>
        <v>KANIA a.s. , Ostrava</v>
      </c>
      <c r="K55" s="104"/>
    </row>
    <row r="56" spans="2:47" s="102" customFormat="1" ht="15" customHeight="1" x14ac:dyDescent="0.3">
      <c r="B56" s="103"/>
      <c r="C56" s="98" t="s">
        <v>30</v>
      </c>
      <c r="F56" s="105" t="str">
        <f>IF($E$20="","",$E$20)</f>
        <v>Na základě výběrového řízení</v>
      </c>
      <c r="K56" s="104"/>
    </row>
    <row r="57" spans="2:47" s="102" customFormat="1" ht="11.25" customHeight="1" x14ac:dyDescent="0.3">
      <c r="B57" s="103"/>
      <c r="K57" s="104"/>
    </row>
    <row r="58" spans="2:47" s="102" customFormat="1" ht="30" customHeight="1" x14ac:dyDescent="0.3">
      <c r="B58" s="103"/>
      <c r="C58" s="128" t="s">
        <v>118</v>
      </c>
      <c r="D58" s="115"/>
      <c r="E58" s="115"/>
      <c r="F58" s="115"/>
      <c r="G58" s="115"/>
      <c r="H58" s="115"/>
      <c r="I58" s="115"/>
      <c r="J58" s="129" t="s">
        <v>119</v>
      </c>
      <c r="K58" s="130"/>
    </row>
    <row r="59" spans="2:47" s="102" customFormat="1" ht="11.25" customHeight="1" x14ac:dyDescent="0.3">
      <c r="B59" s="103"/>
      <c r="K59" s="104"/>
    </row>
    <row r="60" spans="2:47" s="102" customFormat="1" ht="30" customHeight="1" x14ac:dyDescent="0.3">
      <c r="B60" s="103"/>
      <c r="C60" s="131" t="s">
        <v>120</v>
      </c>
      <c r="J60" s="110">
        <f>$J$83</f>
        <v>0</v>
      </c>
      <c r="K60" s="104"/>
      <c r="AU60" s="102" t="s">
        <v>121</v>
      </c>
    </row>
    <row r="61" spans="2:47" s="132" customFormat="1" ht="25.5" customHeight="1" x14ac:dyDescent="0.3">
      <c r="B61" s="133"/>
      <c r="D61" s="134" t="s">
        <v>270</v>
      </c>
      <c r="E61" s="134"/>
      <c r="F61" s="134"/>
      <c r="G61" s="134"/>
      <c r="H61" s="134"/>
      <c r="I61" s="134"/>
      <c r="J61" s="135">
        <f>$J$84</f>
        <v>0</v>
      </c>
      <c r="K61" s="136"/>
    </row>
    <row r="62" spans="2:47" s="102" customFormat="1" ht="22.5" customHeight="1" x14ac:dyDescent="0.3">
      <c r="B62" s="103"/>
      <c r="K62" s="104"/>
    </row>
    <row r="63" spans="2:47" s="102" customFormat="1" ht="7.5" customHeight="1" x14ac:dyDescent="0.3">
      <c r="B63" s="122"/>
      <c r="C63" s="123"/>
      <c r="D63" s="123"/>
      <c r="E63" s="123"/>
      <c r="F63" s="123"/>
      <c r="G63" s="123"/>
      <c r="H63" s="123"/>
      <c r="I63" s="123"/>
      <c r="J63" s="123"/>
      <c r="K63" s="124"/>
    </row>
    <row r="67" spans="2:12" s="102" customFormat="1" ht="7.5" customHeight="1" x14ac:dyDescent="0.3">
      <c r="B67" s="125"/>
      <c r="C67" s="126"/>
      <c r="D67" s="126"/>
      <c r="E67" s="126"/>
      <c r="F67" s="126"/>
      <c r="G67" s="126"/>
      <c r="H67" s="126"/>
      <c r="I67" s="126"/>
      <c r="J67" s="126"/>
      <c r="K67" s="126"/>
      <c r="L67" s="103"/>
    </row>
    <row r="68" spans="2:12" s="102" customFormat="1" ht="37.5" customHeight="1" x14ac:dyDescent="0.3">
      <c r="B68" s="103"/>
      <c r="C68" s="95" t="s">
        <v>125</v>
      </c>
      <c r="L68" s="103"/>
    </row>
    <row r="69" spans="2:12" s="102" customFormat="1" ht="7.5" customHeight="1" x14ac:dyDescent="0.3">
      <c r="B69" s="103"/>
      <c r="L69" s="103"/>
    </row>
    <row r="70" spans="2:12" s="102" customFormat="1" ht="15" customHeight="1" x14ac:dyDescent="0.3">
      <c r="B70" s="103"/>
      <c r="C70" s="98" t="s">
        <v>14</v>
      </c>
      <c r="L70" s="103"/>
    </row>
    <row r="71" spans="2:12" s="102" customFormat="1" ht="16.5" customHeight="1" x14ac:dyDescent="0.3">
      <c r="B71" s="103"/>
      <c r="E71" s="304" t="str">
        <f>$E$7</f>
        <v>REKONSTRUKCE OBJEKTU I KRAJSKÉ ZDRAVOTNÍ a.s. - NEMOCNICE DĚČÍN o.z.</v>
      </c>
      <c r="F71" s="270"/>
      <c r="G71" s="270"/>
      <c r="H71" s="270"/>
      <c r="L71" s="103"/>
    </row>
    <row r="72" spans="2:12" s="90" customFormat="1" ht="15.75" customHeight="1" x14ac:dyDescent="0.3">
      <c r="B72" s="94"/>
      <c r="C72" s="98" t="s">
        <v>115</v>
      </c>
      <c r="L72" s="94"/>
    </row>
    <row r="73" spans="2:12" s="102" customFormat="1" ht="16.5" customHeight="1" x14ac:dyDescent="0.3">
      <c r="B73" s="103"/>
      <c r="E73" s="304" t="s">
        <v>256</v>
      </c>
      <c r="F73" s="270"/>
      <c r="G73" s="270"/>
      <c r="H73" s="270"/>
      <c r="L73" s="103"/>
    </row>
    <row r="74" spans="2:12" s="102" customFormat="1" ht="15" customHeight="1" x14ac:dyDescent="0.3">
      <c r="B74" s="103"/>
      <c r="C74" s="98" t="s">
        <v>257</v>
      </c>
      <c r="L74" s="103"/>
    </row>
    <row r="75" spans="2:12" s="102" customFormat="1" ht="19.5" customHeight="1" x14ac:dyDescent="0.3">
      <c r="B75" s="103"/>
      <c r="E75" s="301" t="str">
        <f>$E$11</f>
        <v>SO 01 - D.1.4.2 - Vzduchotechnika</v>
      </c>
      <c r="F75" s="270"/>
      <c r="G75" s="270"/>
      <c r="H75" s="270"/>
      <c r="L75" s="103"/>
    </row>
    <row r="76" spans="2:12" s="102" customFormat="1" ht="7.5" customHeight="1" x14ac:dyDescent="0.3">
      <c r="B76" s="103"/>
      <c r="L76" s="103"/>
    </row>
    <row r="77" spans="2:12" s="102" customFormat="1" ht="18.75" customHeight="1" x14ac:dyDescent="0.3">
      <c r="B77" s="103"/>
      <c r="C77" s="98" t="s">
        <v>20</v>
      </c>
      <c r="F77" s="105" t="str">
        <f>$F$14</f>
        <v>Děčín</v>
      </c>
      <c r="I77" s="98" t="s">
        <v>22</v>
      </c>
      <c r="J77" s="106" t="str">
        <f>IF($J$14="","",$J$14)</f>
        <v>22.05.2016</v>
      </c>
      <c r="L77" s="103"/>
    </row>
    <row r="78" spans="2:12" s="102" customFormat="1" ht="7.5" customHeight="1" x14ac:dyDescent="0.3">
      <c r="B78" s="103"/>
      <c r="L78" s="103"/>
    </row>
    <row r="79" spans="2:12" s="102" customFormat="1" ht="15.75" customHeight="1" x14ac:dyDescent="0.3">
      <c r="B79" s="103"/>
      <c r="C79" s="98" t="s">
        <v>26</v>
      </c>
      <c r="F79" s="105" t="str">
        <f>$E$17</f>
        <v>KRAJSKÁ ZDRAVOTNÍ a.s.</v>
      </c>
      <c r="I79" s="98" t="s">
        <v>32</v>
      </c>
      <c r="J79" s="105" t="str">
        <f>$E$23</f>
        <v>KANIA a.s. , Ostrava</v>
      </c>
      <c r="L79" s="103"/>
    </row>
    <row r="80" spans="2:12" s="102" customFormat="1" ht="15" customHeight="1" x14ac:dyDescent="0.3">
      <c r="B80" s="103"/>
      <c r="C80" s="98" t="s">
        <v>30</v>
      </c>
      <c r="F80" s="105" t="str">
        <f>IF($E$20="","",$E$20)</f>
        <v>Na základě výběrového řízení</v>
      </c>
      <c r="L80" s="103"/>
    </row>
    <row r="81" spans="2:65" s="102" customFormat="1" ht="11.25" customHeight="1" x14ac:dyDescent="0.3">
      <c r="B81" s="103"/>
      <c r="L81" s="103"/>
    </row>
    <row r="82" spans="2:65" s="137" customFormat="1" ht="30" customHeight="1" x14ac:dyDescent="0.3">
      <c r="B82" s="138"/>
      <c r="C82" s="139" t="s">
        <v>126</v>
      </c>
      <c r="D82" s="140" t="s">
        <v>56</v>
      </c>
      <c r="E82" s="140" t="s">
        <v>52</v>
      </c>
      <c r="F82" s="140" t="s">
        <v>127</v>
      </c>
      <c r="G82" s="140" t="s">
        <v>128</v>
      </c>
      <c r="H82" s="140" t="s">
        <v>129</v>
      </c>
      <c r="I82" s="140" t="s">
        <v>130</v>
      </c>
      <c r="J82" s="140" t="s">
        <v>131</v>
      </c>
      <c r="K82" s="141" t="s">
        <v>132</v>
      </c>
      <c r="L82" s="138"/>
      <c r="M82" s="142" t="s">
        <v>133</v>
      </c>
      <c r="N82" s="143" t="s">
        <v>41</v>
      </c>
      <c r="O82" s="143" t="s">
        <v>134</v>
      </c>
      <c r="P82" s="143" t="s">
        <v>135</v>
      </c>
      <c r="Q82" s="143" t="s">
        <v>136</v>
      </c>
      <c r="R82" s="143" t="s">
        <v>137</v>
      </c>
      <c r="S82" s="143" t="s">
        <v>138</v>
      </c>
      <c r="T82" s="144" t="s">
        <v>139</v>
      </c>
    </row>
    <row r="83" spans="2:65" s="102" customFormat="1" ht="30" customHeight="1" x14ac:dyDescent="0.35">
      <c r="B83" s="103"/>
      <c r="C83" s="131" t="s">
        <v>120</v>
      </c>
      <c r="J83" s="145">
        <f>$BK$83</f>
        <v>0</v>
      </c>
      <c r="L83" s="103"/>
      <c r="M83" s="146"/>
      <c r="N83" s="107"/>
      <c r="O83" s="107"/>
      <c r="P83" s="147">
        <f>$P$84</f>
        <v>0</v>
      </c>
      <c r="Q83" s="107"/>
      <c r="R83" s="147">
        <f>$R$84</f>
        <v>0</v>
      </c>
      <c r="S83" s="107"/>
      <c r="T83" s="148">
        <f>$T$84</f>
        <v>0</v>
      </c>
      <c r="AT83" s="102" t="s">
        <v>70</v>
      </c>
      <c r="AU83" s="102" t="s">
        <v>121</v>
      </c>
      <c r="BK83" s="149">
        <f>$BK$84</f>
        <v>0</v>
      </c>
    </row>
    <row r="84" spans="2:65" s="150" customFormat="1" ht="37.5" customHeight="1" x14ac:dyDescent="0.35">
      <c r="B84" s="151"/>
      <c r="D84" s="152" t="s">
        <v>70</v>
      </c>
      <c r="E84" s="153" t="s">
        <v>1038</v>
      </c>
      <c r="F84" s="153" t="s">
        <v>1039</v>
      </c>
      <c r="J84" s="154">
        <f>$BK$84</f>
        <v>0</v>
      </c>
      <c r="L84" s="151"/>
      <c r="M84" s="155"/>
      <c r="P84" s="156">
        <f>$P$85</f>
        <v>0</v>
      </c>
      <c r="R84" s="156">
        <f>$R$85</f>
        <v>0</v>
      </c>
      <c r="T84" s="157">
        <f>$T$85</f>
        <v>0</v>
      </c>
      <c r="AR84" s="152" t="s">
        <v>79</v>
      </c>
      <c r="AT84" s="152" t="s">
        <v>70</v>
      </c>
      <c r="AU84" s="152" t="s">
        <v>71</v>
      </c>
      <c r="AY84" s="152" t="s">
        <v>142</v>
      </c>
      <c r="BK84" s="158">
        <f>$BK$85</f>
        <v>0</v>
      </c>
    </row>
    <row r="85" spans="2:65" s="102" customFormat="1" ht="15.75" customHeight="1" x14ac:dyDescent="0.3">
      <c r="B85" s="103"/>
      <c r="C85" s="159" t="s">
        <v>77</v>
      </c>
      <c r="D85" s="159" t="s">
        <v>145</v>
      </c>
      <c r="E85" s="160" t="s">
        <v>2017</v>
      </c>
      <c r="F85" s="161" t="s">
        <v>2021</v>
      </c>
      <c r="G85" s="162" t="s">
        <v>148</v>
      </c>
      <c r="H85" s="163">
        <v>1</v>
      </c>
      <c r="I85" s="171"/>
      <c r="J85" s="164">
        <f>ROUND($I$85*$H$85,2)</f>
        <v>0</v>
      </c>
      <c r="K85" s="161"/>
      <c r="L85" s="103"/>
      <c r="M85" s="165"/>
      <c r="N85" s="166" t="s">
        <v>42</v>
      </c>
      <c r="O85" s="167">
        <v>0</v>
      </c>
      <c r="P85" s="167">
        <f>$O$85*$H$85</f>
        <v>0</v>
      </c>
      <c r="Q85" s="167">
        <v>0</v>
      </c>
      <c r="R85" s="167">
        <f>$Q$85*$H$85</f>
        <v>0</v>
      </c>
      <c r="S85" s="167">
        <v>0</v>
      </c>
      <c r="T85" s="168">
        <f>$S$85*$H$85</f>
        <v>0</v>
      </c>
      <c r="AR85" s="99" t="s">
        <v>226</v>
      </c>
      <c r="AT85" s="99" t="s">
        <v>145</v>
      </c>
      <c r="AU85" s="99" t="s">
        <v>77</v>
      </c>
      <c r="AY85" s="102" t="s">
        <v>142</v>
      </c>
      <c r="BE85" s="169">
        <f>IF($N$85="základní",$J$85,0)</f>
        <v>0</v>
      </c>
      <c r="BF85" s="169">
        <f>IF($N$85="snížená",$J$85,0)</f>
        <v>0</v>
      </c>
      <c r="BG85" s="169">
        <f>IF($N$85="zákl. přenesená",$J$85,0)</f>
        <v>0</v>
      </c>
      <c r="BH85" s="169">
        <f>IF($N$85="sníž. přenesená",$J$85,0)</f>
        <v>0</v>
      </c>
      <c r="BI85" s="169">
        <f>IF($N$85="nulová",$J$85,0)</f>
        <v>0</v>
      </c>
      <c r="BJ85" s="99" t="s">
        <v>77</v>
      </c>
      <c r="BK85" s="169">
        <f>ROUND($I$85*$H$85,2)</f>
        <v>0</v>
      </c>
      <c r="BL85" s="99" t="s">
        <v>226</v>
      </c>
      <c r="BM85" s="99" t="s">
        <v>2022</v>
      </c>
    </row>
    <row r="86" spans="2:65" s="102" customFormat="1" ht="7.5" customHeight="1" x14ac:dyDescent="0.3">
      <c r="B86" s="122"/>
      <c r="C86" s="123"/>
      <c r="D86" s="123"/>
      <c r="E86" s="123"/>
      <c r="F86" s="123"/>
      <c r="G86" s="123"/>
      <c r="H86" s="123"/>
      <c r="I86" s="123"/>
      <c r="J86" s="123"/>
      <c r="K86" s="123"/>
      <c r="L86" s="103"/>
    </row>
    <row r="1373" s="90" customFormat="1" ht="14.25" customHeight="1" x14ac:dyDescent="0.3"/>
  </sheetData>
  <sheetProtection algorithmName="SHA-512" hashValue="jVuIVJ4kMlaUyy5itEve9okrAKXz/lX9dWhUKvf0t8pNeDEsPKpykq8ov26t2btXB1VnE16larriAvqKMfWI/g==" saltValue="vbTXqjF60UpB2zO6+TDYjA==" spinCount="100000" sheet="1" objects="1" scenarios="1" selectLockedCells="1"/>
  <autoFilter ref="C82:K82"/>
  <mergeCells count="12">
    <mergeCell ref="E75:H75"/>
    <mergeCell ref="G1:H1"/>
    <mergeCell ref="L2:V2"/>
    <mergeCell ref="E7:H7"/>
    <mergeCell ref="E9:H9"/>
    <mergeCell ref="E11:H11"/>
    <mergeCell ref="E26:H26"/>
    <mergeCell ref="E47:H47"/>
    <mergeCell ref="E49:H49"/>
    <mergeCell ref="E51:H51"/>
    <mergeCell ref="E71:H71"/>
    <mergeCell ref="E73:H73"/>
  </mergeCells>
  <hyperlinks>
    <hyperlink ref="F1:G1" location="C2" tooltip="Krycí list soupisu" display="1) Krycí list soupisu"/>
    <hyperlink ref="G1:H1" location="C58" tooltip="Rekapitulace" display="2) Rekapitulace"/>
    <hyperlink ref="J1" location="C82"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373"/>
  <sheetViews>
    <sheetView showGridLines="0" workbookViewId="0">
      <pane ySplit="1" topLeftCell="A84" activePane="bottomLeft" state="frozenSplit"/>
      <selection pane="bottomLeft" activeCell="I85" sqref="I85"/>
    </sheetView>
  </sheetViews>
  <sheetFormatPr defaultColWidth="10.5" defaultRowHeight="14.25" customHeight="1" x14ac:dyDescent="0.3"/>
  <cols>
    <col min="1" max="1" width="8.33203125" style="90" customWidth="1"/>
    <col min="2" max="2" width="1.6640625" style="90" customWidth="1"/>
    <col min="3" max="3" width="4.1640625" style="90" customWidth="1"/>
    <col min="4" max="4" width="4.33203125" style="90" customWidth="1"/>
    <col min="5" max="5" width="17.1640625" style="90" customWidth="1"/>
    <col min="6" max="6" width="90.83203125" style="90" customWidth="1"/>
    <col min="7" max="7" width="8.6640625" style="90" customWidth="1"/>
    <col min="8" max="8" width="11.1640625" style="90" customWidth="1"/>
    <col min="9" max="9" width="12.6640625" style="90" customWidth="1"/>
    <col min="10" max="10" width="23.5" style="90" customWidth="1"/>
    <col min="11" max="11" width="15.5" style="90" customWidth="1"/>
    <col min="12" max="12" width="10.5" style="170" customWidth="1"/>
    <col min="13" max="18" width="10.5" style="90" hidden="1" customWidth="1"/>
    <col min="19" max="19" width="8.1640625" style="90" hidden="1" customWidth="1"/>
    <col min="20" max="20" width="29.6640625" style="90" hidden="1" customWidth="1"/>
    <col min="21" max="21" width="16.33203125" style="90" hidden="1" customWidth="1"/>
    <col min="22" max="22" width="12.33203125" style="90" customWidth="1"/>
    <col min="23" max="23" width="16.33203125" style="90" customWidth="1"/>
    <col min="24" max="24" width="12.1640625" style="90" customWidth="1"/>
    <col min="25" max="25" width="15" style="90" customWidth="1"/>
    <col min="26" max="26" width="11" style="90" customWidth="1"/>
    <col min="27" max="27" width="15" style="90" customWidth="1"/>
    <col min="28" max="28" width="16.33203125" style="90" customWidth="1"/>
    <col min="29" max="29" width="11" style="90" customWidth="1"/>
    <col min="30" max="30" width="15" style="90" customWidth="1"/>
    <col min="31" max="31" width="16.33203125" style="90" customWidth="1"/>
    <col min="32" max="43" width="10.5" style="170" customWidth="1"/>
    <col min="44" max="65" width="10.5" style="90" hidden="1" customWidth="1"/>
    <col min="66" max="16384" width="10.5" style="170"/>
  </cols>
  <sheetData>
    <row r="1" spans="1:256" s="89" customFormat="1" ht="22.5" customHeight="1" x14ac:dyDescent="0.3">
      <c r="A1" s="4"/>
      <c r="B1" s="2"/>
      <c r="C1" s="2"/>
      <c r="D1" s="3" t="s">
        <v>1</v>
      </c>
      <c r="E1" s="2"/>
      <c r="F1" s="6" t="s">
        <v>2044</v>
      </c>
      <c r="G1" s="303" t="s">
        <v>2045</v>
      </c>
      <c r="H1" s="303"/>
      <c r="I1" s="2"/>
      <c r="J1" s="6" t="s">
        <v>2046</v>
      </c>
      <c r="K1" s="3" t="s">
        <v>113</v>
      </c>
      <c r="L1" s="6" t="s">
        <v>2047</v>
      </c>
      <c r="M1" s="6"/>
      <c r="N1" s="6"/>
      <c r="O1" s="6"/>
      <c r="P1" s="6"/>
      <c r="Q1" s="6"/>
      <c r="R1" s="6"/>
      <c r="S1" s="6"/>
      <c r="T1" s="6"/>
      <c r="U1" s="5"/>
      <c r="V1" s="5"/>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s="90" customFormat="1" ht="37.5" customHeight="1" x14ac:dyDescent="0.3">
      <c r="L2" s="300" t="s">
        <v>5</v>
      </c>
      <c r="M2" s="264"/>
      <c r="N2" s="264"/>
      <c r="O2" s="264"/>
      <c r="P2" s="264"/>
      <c r="Q2" s="264"/>
      <c r="R2" s="264"/>
      <c r="S2" s="264"/>
      <c r="T2" s="264"/>
      <c r="U2" s="264"/>
      <c r="V2" s="264"/>
      <c r="AT2" s="90" t="s">
        <v>96</v>
      </c>
    </row>
    <row r="3" spans="1:256" s="90" customFormat="1" ht="7.5" customHeight="1" x14ac:dyDescent="0.3">
      <c r="B3" s="91"/>
      <c r="C3" s="92"/>
      <c r="D3" s="92"/>
      <c r="E3" s="92"/>
      <c r="F3" s="92"/>
      <c r="G3" s="92"/>
      <c r="H3" s="92"/>
      <c r="I3" s="92"/>
      <c r="J3" s="92"/>
      <c r="K3" s="93"/>
      <c r="AT3" s="90" t="s">
        <v>79</v>
      </c>
    </row>
    <row r="4" spans="1:256" s="90" customFormat="1" ht="37.5" customHeight="1" x14ac:dyDescent="0.3">
      <c r="B4" s="94"/>
      <c r="D4" s="95" t="s">
        <v>114</v>
      </c>
      <c r="K4" s="96"/>
      <c r="M4" s="97" t="s">
        <v>10</v>
      </c>
      <c r="AT4" s="90" t="s">
        <v>3</v>
      </c>
    </row>
    <row r="5" spans="1:256" s="90" customFormat="1" ht="7.5" customHeight="1" x14ac:dyDescent="0.3">
      <c r="B5" s="94"/>
      <c r="K5" s="96"/>
    </row>
    <row r="6" spans="1:256" s="90" customFormat="1" ht="15.75" customHeight="1" x14ac:dyDescent="0.3">
      <c r="B6" s="94"/>
      <c r="D6" s="98" t="s">
        <v>14</v>
      </c>
      <c r="K6" s="96"/>
    </row>
    <row r="7" spans="1:256" s="90" customFormat="1" ht="15.75" customHeight="1" x14ac:dyDescent="0.3">
      <c r="B7" s="94"/>
      <c r="E7" s="304" t="str">
        <f>'Rekapitulace stavby'!$K$6</f>
        <v>REKONSTRUKCE OBJEKTU I KRAJSKÉ ZDRAVOTNÍ a.s. - NEMOCNICE DĚČÍN o.z.</v>
      </c>
      <c r="F7" s="264"/>
      <c r="G7" s="264"/>
      <c r="H7" s="264"/>
      <c r="K7" s="96"/>
    </row>
    <row r="8" spans="1:256" s="90" customFormat="1" ht="15.75" customHeight="1" x14ac:dyDescent="0.3">
      <c r="B8" s="94"/>
      <c r="D8" s="98" t="s">
        <v>115</v>
      </c>
      <c r="K8" s="96"/>
    </row>
    <row r="9" spans="1:256" s="99" customFormat="1" ht="16.5" customHeight="1" x14ac:dyDescent="0.3">
      <c r="B9" s="100"/>
      <c r="E9" s="304" t="s">
        <v>256</v>
      </c>
      <c r="F9" s="305"/>
      <c r="G9" s="305"/>
      <c r="H9" s="305"/>
      <c r="K9" s="101"/>
    </row>
    <row r="10" spans="1:256" s="102" customFormat="1" ht="15.75" customHeight="1" x14ac:dyDescent="0.3">
      <c r="B10" s="103"/>
      <c r="D10" s="98" t="s">
        <v>257</v>
      </c>
      <c r="K10" s="104"/>
    </row>
    <row r="11" spans="1:256" s="102" customFormat="1" ht="37.5" customHeight="1" x14ac:dyDescent="0.3">
      <c r="B11" s="103"/>
      <c r="E11" s="301" t="s">
        <v>2023</v>
      </c>
      <c r="F11" s="270"/>
      <c r="G11" s="270"/>
      <c r="H11" s="270"/>
      <c r="K11" s="104"/>
    </row>
    <row r="12" spans="1:256" s="102" customFormat="1" ht="14.25" customHeight="1" x14ac:dyDescent="0.3">
      <c r="B12" s="103"/>
      <c r="K12" s="104"/>
    </row>
    <row r="13" spans="1:256" s="102" customFormat="1" ht="15" customHeight="1" x14ac:dyDescent="0.3">
      <c r="B13" s="103"/>
      <c r="D13" s="98" t="s">
        <v>16</v>
      </c>
      <c r="F13" s="105"/>
      <c r="I13" s="98" t="s">
        <v>18</v>
      </c>
      <c r="J13" s="105"/>
      <c r="K13" s="104"/>
    </row>
    <row r="14" spans="1:256" s="102" customFormat="1" ht="15" customHeight="1" x14ac:dyDescent="0.3">
      <c r="B14" s="103"/>
      <c r="D14" s="98" t="s">
        <v>20</v>
      </c>
      <c r="F14" s="105" t="s">
        <v>21</v>
      </c>
      <c r="I14" s="98" t="s">
        <v>22</v>
      </c>
      <c r="J14" s="106" t="str">
        <f>'Rekapitulace stavby'!$AN$8</f>
        <v>22.05.2016</v>
      </c>
      <c r="K14" s="104"/>
    </row>
    <row r="15" spans="1:256" s="102" customFormat="1" ht="12" customHeight="1" x14ac:dyDescent="0.3">
      <c r="B15" s="103"/>
      <c r="K15" s="104"/>
    </row>
    <row r="16" spans="1:256" s="102" customFormat="1" ht="15" customHeight="1" x14ac:dyDescent="0.3">
      <c r="B16" s="103"/>
      <c r="D16" s="98" t="s">
        <v>26</v>
      </c>
      <c r="I16" s="98" t="s">
        <v>27</v>
      </c>
      <c r="J16" s="105"/>
      <c r="K16" s="104"/>
    </row>
    <row r="17" spans="2:11" s="102" customFormat="1" ht="18.75" customHeight="1" x14ac:dyDescent="0.3">
      <c r="B17" s="103"/>
      <c r="E17" s="105" t="s">
        <v>28</v>
      </c>
      <c r="I17" s="98" t="s">
        <v>29</v>
      </c>
      <c r="J17" s="105"/>
      <c r="K17" s="104"/>
    </row>
    <row r="18" spans="2:11" s="102" customFormat="1" ht="7.5" customHeight="1" x14ac:dyDescent="0.3">
      <c r="B18" s="103"/>
      <c r="K18" s="104"/>
    </row>
    <row r="19" spans="2:11" s="102" customFormat="1" ht="15" customHeight="1" x14ac:dyDescent="0.3">
      <c r="B19" s="103"/>
      <c r="D19" s="98" t="s">
        <v>30</v>
      </c>
      <c r="I19" s="98" t="s">
        <v>27</v>
      </c>
      <c r="J19" s="105"/>
      <c r="K19" s="104"/>
    </row>
    <row r="20" spans="2:11" s="102" customFormat="1" ht="18.75" customHeight="1" x14ac:dyDescent="0.3">
      <c r="B20" s="103"/>
      <c r="E20" s="105" t="s">
        <v>31</v>
      </c>
      <c r="I20" s="98" t="s">
        <v>29</v>
      </c>
      <c r="J20" s="105"/>
      <c r="K20" s="104"/>
    </row>
    <row r="21" spans="2:11" s="102" customFormat="1" ht="7.5" customHeight="1" x14ac:dyDescent="0.3">
      <c r="B21" s="103"/>
      <c r="K21" s="104"/>
    </row>
    <row r="22" spans="2:11" s="102" customFormat="1" ht="15" customHeight="1" x14ac:dyDescent="0.3">
      <c r="B22" s="103"/>
      <c r="D22" s="98" t="s">
        <v>32</v>
      </c>
      <c r="I22" s="98" t="s">
        <v>27</v>
      </c>
      <c r="J22" s="105"/>
      <c r="K22" s="104"/>
    </row>
    <row r="23" spans="2:11" s="102" customFormat="1" ht="18.75" customHeight="1" x14ac:dyDescent="0.3">
      <c r="B23" s="103"/>
      <c r="E23" s="105" t="s">
        <v>33</v>
      </c>
      <c r="I23" s="98" t="s">
        <v>29</v>
      </c>
      <c r="J23" s="105"/>
      <c r="K23" s="104"/>
    </row>
    <row r="24" spans="2:11" s="102" customFormat="1" ht="7.5" customHeight="1" x14ac:dyDescent="0.3">
      <c r="B24" s="103"/>
      <c r="K24" s="104"/>
    </row>
    <row r="25" spans="2:11" s="102" customFormat="1" ht="15" customHeight="1" x14ac:dyDescent="0.3">
      <c r="B25" s="103"/>
      <c r="D25" s="98" t="s">
        <v>35</v>
      </c>
      <c r="K25" s="104"/>
    </row>
    <row r="26" spans="2:11" s="99" customFormat="1" ht="79.5" customHeight="1" x14ac:dyDescent="0.3">
      <c r="B26" s="100"/>
      <c r="E26" s="266" t="s">
        <v>36</v>
      </c>
      <c r="F26" s="305"/>
      <c r="G26" s="305"/>
      <c r="H26" s="305"/>
      <c r="K26" s="101"/>
    </row>
    <row r="27" spans="2:11" s="102" customFormat="1" ht="7.5" customHeight="1" x14ac:dyDescent="0.3">
      <c r="B27" s="103"/>
      <c r="K27" s="104"/>
    </row>
    <row r="28" spans="2:11" s="102" customFormat="1" ht="7.5" customHeight="1" x14ac:dyDescent="0.3">
      <c r="B28" s="103"/>
      <c r="D28" s="107"/>
      <c r="E28" s="107"/>
      <c r="F28" s="107"/>
      <c r="G28" s="107"/>
      <c r="H28" s="107"/>
      <c r="I28" s="107"/>
      <c r="J28" s="107"/>
      <c r="K28" s="108"/>
    </row>
    <row r="29" spans="2:11" s="102" customFormat="1" ht="26.25" customHeight="1" x14ac:dyDescent="0.3">
      <c r="B29" s="103"/>
      <c r="D29" s="109" t="s">
        <v>37</v>
      </c>
      <c r="J29" s="110">
        <f>ROUND($J$83,2)</f>
        <v>0</v>
      </c>
      <c r="K29" s="104"/>
    </row>
    <row r="30" spans="2:11" s="102" customFormat="1" ht="7.5" customHeight="1" x14ac:dyDescent="0.3">
      <c r="B30" s="103"/>
      <c r="D30" s="107"/>
      <c r="E30" s="107"/>
      <c r="F30" s="107"/>
      <c r="G30" s="107"/>
      <c r="H30" s="107"/>
      <c r="I30" s="107"/>
      <c r="J30" s="107"/>
      <c r="K30" s="108"/>
    </row>
    <row r="31" spans="2:11" s="102" customFormat="1" ht="15" customHeight="1" x14ac:dyDescent="0.3">
      <c r="B31" s="103"/>
      <c r="F31" s="111" t="s">
        <v>39</v>
      </c>
      <c r="I31" s="111" t="s">
        <v>38</v>
      </c>
      <c r="J31" s="111" t="s">
        <v>40</v>
      </c>
      <c r="K31" s="104"/>
    </row>
    <row r="32" spans="2:11" s="102" customFormat="1" ht="15" customHeight="1" x14ac:dyDescent="0.3">
      <c r="B32" s="103"/>
      <c r="D32" s="112" t="s">
        <v>41</v>
      </c>
      <c r="E32" s="112" t="s">
        <v>42</v>
      </c>
      <c r="F32" s="113">
        <f>ROUND(SUM($BE$83:$BE$85),2)</f>
        <v>0</v>
      </c>
      <c r="I32" s="114">
        <v>0.21</v>
      </c>
      <c r="J32" s="113">
        <f>ROUND(ROUND((SUM($BE$83:$BE$85)),2)*$I$32,2)</f>
        <v>0</v>
      </c>
      <c r="K32" s="104"/>
    </row>
    <row r="33" spans="2:11" s="102" customFormat="1" ht="15" customHeight="1" x14ac:dyDescent="0.3">
      <c r="B33" s="103"/>
      <c r="E33" s="112" t="s">
        <v>43</v>
      </c>
      <c r="F33" s="113">
        <f>ROUND(SUM($BF$83:$BF$85),2)</f>
        <v>0</v>
      </c>
      <c r="I33" s="114">
        <v>0.15</v>
      </c>
      <c r="J33" s="113">
        <f>ROUND(ROUND((SUM($BF$83:$BF$85)),2)*$I$33,2)</f>
        <v>0</v>
      </c>
      <c r="K33" s="104"/>
    </row>
    <row r="34" spans="2:11" s="102" customFormat="1" ht="15" hidden="1" customHeight="1" x14ac:dyDescent="0.3">
      <c r="B34" s="103"/>
      <c r="E34" s="112" t="s">
        <v>44</v>
      </c>
      <c r="F34" s="113">
        <f>ROUND(SUM($BG$83:$BG$85),2)</f>
        <v>0</v>
      </c>
      <c r="I34" s="114">
        <v>0.21</v>
      </c>
      <c r="J34" s="113">
        <v>0</v>
      </c>
      <c r="K34" s="104"/>
    </row>
    <row r="35" spans="2:11" s="102" customFormat="1" ht="15" hidden="1" customHeight="1" x14ac:dyDescent="0.3">
      <c r="B35" s="103"/>
      <c r="E35" s="112" t="s">
        <v>45</v>
      </c>
      <c r="F35" s="113">
        <f>ROUND(SUM($BH$83:$BH$85),2)</f>
        <v>0</v>
      </c>
      <c r="I35" s="114">
        <v>0.15</v>
      </c>
      <c r="J35" s="113">
        <v>0</v>
      </c>
      <c r="K35" s="104"/>
    </row>
    <row r="36" spans="2:11" s="102" customFormat="1" ht="15" hidden="1" customHeight="1" x14ac:dyDescent="0.3">
      <c r="B36" s="103"/>
      <c r="E36" s="112" t="s">
        <v>46</v>
      </c>
      <c r="F36" s="113">
        <f>ROUND(SUM($BI$83:$BI$85),2)</f>
        <v>0</v>
      </c>
      <c r="I36" s="114">
        <v>0</v>
      </c>
      <c r="J36" s="113">
        <v>0</v>
      </c>
      <c r="K36" s="104"/>
    </row>
    <row r="37" spans="2:11" s="102" customFormat="1" ht="7.5" customHeight="1" x14ac:dyDescent="0.3">
      <c r="B37" s="103"/>
      <c r="K37" s="104"/>
    </row>
    <row r="38" spans="2:11" s="102" customFormat="1" ht="26.25" customHeight="1" x14ac:dyDescent="0.3">
      <c r="B38" s="103"/>
      <c r="C38" s="115"/>
      <c r="D38" s="116" t="s">
        <v>47</v>
      </c>
      <c r="E38" s="117"/>
      <c r="F38" s="117"/>
      <c r="G38" s="118" t="s">
        <v>48</v>
      </c>
      <c r="H38" s="119" t="s">
        <v>49</v>
      </c>
      <c r="I38" s="117"/>
      <c r="J38" s="120">
        <f>SUM($J$29:$J$36)</f>
        <v>0</v>
      </c>
      <c r="K38" s="121"/>
    </row>
    <row r="39" spans="2:11" s="102" customFormat="1" ht="15" customHeight="1" x14ac:dyDescent="0.3">
      <c r="B39" s="122"/>
      <c r="C39" s="123"/>
      <c r="D39" s="123"/>
      <c r="E39" s="123"/>
      <c r="F39" s="123"/>
      <c r="G39" s="123"/>
      <c r="H39" s="123"/>
      <c r="I39" s="123"/>
      <c r="J39" s="123"/>
      <c r="K39" s="124"/>
    </row>
    <row r="43" spans="2:11" s="102" customFormat="1" ht="7.5" customHeight="1" x14ac:dyDescent="0.3">
      <c r="B43" s="125"/>
      <c r="C43" s="126"/>
      <c r="D43" s="126"/>
      <c r="E43" s="126"/>
      <c r="F43" s="126"/>
      <c r="G43" s="126"/>
      <c r="H43" s="126"/>
      <c r="I43" s="126"/>
      <c r="J43" s="126"/>
      <c r="K43" s="127"/>
    </row>
    <row r="44" spans="2:11" s="102" customFormat="1" ht="37.5" customHeight="1" x14ac:dyDescent="0.3">
      <c r="B44" s="103"/>
      <c r="C44" s="95" t="s">
        <v>117</v>
      </c>
      <c r="K44" s="104"/>
    </row>
    <row r="45" spans="2:11" s="102" customFormat="1" ht="7.5" customHeight="1" x14ac:dyDescent="0.3">
      <c r="B45" s="103"/>
      <c r="K45" s="104"/>
    </row>
    <row r="46" spans="2:11" s="102" customFormat="1" ht="15" customHeight="1" x14ac:dyDescent="0.3">
      <c r="B46" s="103"/>
      <c r="C46" s="98" t="s">
        <v>14</v>
      </c>
      <c r="K46" s="104"/>
    </row>
    <row r="47" spans="2:11" s="102" customFormat="1" ht="16.5" customHeight="1" x14ac:dyDescent="0.3">
      <c r="B47" s="103"/>
      <c r="E47" s="304" t="str">
        <f>$E$7</f>
        <v>REKONSTRUKCE OBJEKTU I KRAJSKÉ ZDRAVOTNÍ a.s. - NEMOCNICE DĚČÍN o.z.</v>
      </c>
      <c r="F47" s="270"/>
      <c r="G47" s="270"/>
      <c r="H47" s="270"/>
      <c r="K47" s="104"/>
    </row>
    <row r="48" spans="2:11" s="90" customFormat="1" ht="15.75" customHeight="1" x14ac:dyDescent="0.3">
      <c r="B48" s="94"/>
      <c r="C48" s="98" t="s">
        <v>115</v>
      </c>
      <c r="K48" s="96"/>
    </row>
    <row r="49" spans="2:47" s="102" customFormat="1" ht="16.5" customHeight="1" x14ac:dyDescent="0.3">
      <c r="B49" s="103"/>
      <c r="E49" s="304" t="s">
        <v>256</v>
      </c>
      <c r="F49" s="270"/>
      <c r="G49" s="270"/>
      <c r="H49" s="270"/>
      <c r="K49" s="104"/>
    </row>
    <row r="50" spans="2:47" s="102" customFormat="1" ht="15" customHeight="1" x14ac:dyDescent="0.3">
      <c r="B50" s="103"/>
      <c r="C50" s="98" t="s">
        <v>257</v>
      </c>
      <c r="K50" s="104"/>
    </row>
    <row r="51" spans="2:47" s="102" customFormat="1" ht="19.5" customHeight="1" x14ac:dyDescent="0.3">
      <c r="B51" s="103"/>
      <c r="E51" s="301" t="str">
        <f>$E$11</f>
        <v xml:space="preserve">SO 01 - D.1.4.3 - Zařízení pro vytápění budov - rozvody ÚT </v>
      </c>
      <c r="F51" s="270"/>
      <c r="G51" s="270"/>
      <c r="H51" s="270"/>
      <c r="K51" s="104"/>
    </row>
    <row r="52" spans="2:47" s="102" customFormat="1" ht="7.5" customHeight="1" x14ac:dyDescent="0.3">
      <c r="B52" s="103"/>
      <c r="K52" s="104"/>
    </row>
    <row r="53" spans="2:47" s="102" customFormat="1" ht="18.75" customHeight="1" x14ac:dyDescent="0.3">
      <c r="B53" s="103"/>
      <c r="C53" s="98" t="s">
        <v>20</v>
      </c>
      <c r="F53" s="105" t="str">
        <f>$F$14</f>
        <v>Děčín</v>
      </c>
      <c r="I53" s="98" t="s">
        <v>22</v>
      </c>
      <c r="J53" s="106" t="str">
        <f>IF($J$14="","",$J$14)</f>
        <v>22.05.2016</v>
      </c>
      <c r="K53" s="104"/>
    </row>
    <row r="54" spans="2:47" s="102" customFormat="1" ht="7.5" customHeight="1" x14ac:dyDescent="0.3">
      <c r="B54" s="103"/>
      <c r="K54" s="104"/>
    </row>
    <row r="55" spans="2:47" s="102" customFormat="1" ht="15.75" customHeight="1" x14ac:dyDescent="0.3">
      <c r="B55" s="103"/>
      <c r="C55" s="98" t="s">
        <v>26</v>
      </c>
      <c r="F55" s="105" t="str">
        <f>$E$17</f>
        <v>KRAJSKÁ ZDRAVOTNÍ a.s.</v>
      </c>
      <c r="I55" s="98" t="s">
        <v>32</v>
      </c>
      <c r="J55" s="105" t="str">
        <f>$E$23</f>
        <v>KANIA a.s. , Ostrava</v>
      </c>
      <c r="K55" s="104"/>
    </row>
    <row r="56" spans="2:47" s="102" customFormat="1" ht="15" customHeight="1" x14ac:dyDescent="0.3">
      <c r="B56" s="103"/>
      <c r="C56" s="98" t="s">
        <v>30</v>
      </c>
      <c r="F56" s="105" t="str">
        <f>IF($E$20="","",$E$20)</f>
        <v>Na základě výběrového řízení</v>
      </c>
      <c r="K56" s="104"/>
    </row>
    <row r="57" spans="2:47" s="102" customFormat="1" ht="11.25" customHeight="1" x14ac:dyDescent="0.3">
      <c r="B57" s="103"/>
      <c r="K57" s="104"/>
    </row>
    <row r="58" spans="2:47" s="102" customFormat="1" ht="30" customHeight="1" x14ac:dyDescent="0.3">
      <c r="B58" s="103"/>
      <c r="C58" s="128" t="s">
        <v>118</v>
      </c>
      <c r="D58" s="115"/>
      <c r="E58" s="115"/>
      <c r="F58" s="115"/>
      <c r="G58" s="115"/>
      <c r="H58" s="115"/>
      <c r="I58" s="115"/>
      <c r="J58" s="129" t="s">
        <v>119</v>
      </c>
      <c r="K58" s="130"/>
    </row>
    <row r="59" spans="2:47" s="102" customFormat="1" ht="11.25" customHeight="1" x14ac:dyDescent="0.3">
      <c r="B59" s="103"/>
      <c r="K59" s="104"/>
    </row>
    <row r="60" spans="2:47" s="102" customFormat="1" ht="30" customHeight="1" x14ac:dyDescent="0.3">
      <c r="B60" s="103"/>
      <c r="C60" s="131" t="s">
        <v>120</v>
      </c>
      <c r="J60" s="110">
        <f>$J$83</f>
        <v>0</v>
      </c>
      <c r="K60" s="104"/>
      <c r="AU60" s="102" t="s">
        <v>121</v>
      </c>
    </row>
    <row r="61" spans="2:47" s="132" customFormat="1" ht="25.5" customHeight="1" x14ac:dyDescent="0.3">
      <c r="B61" s="133"/>
      <c r="D61" s="134" t="s">
        <v>270</v>
      </c>
      <c r="E61" s="134"/>
      <c r="F61" s="134"/>
      <c r="G61" s="134"/>
      <c r="H61" s="134"/>
      <c r="I61" s="134"/>
      <c r="J61" s="135">
        <f>$J$84</f>
        <v>0</v>
      </c>
      <c r="K61" s="136"/>
    </row>
    <row r="62" spans="2:47" s="102" customFormat="1" ht="22.5" customHeight="1" x14ac:dyDescent="0.3">
      <c r="B62" s="103"/>
      <c r="K62" s="104"/>
    </row>
    <row r="63" spans="2:47" s="102" customFormat="1" ht="7.5" customHeight="1" x14ac:dyDescent="0.3">
      <c r="B63" s="122"/>
      <c r="C63" s="123"/>
      <c r="D63" s="123"/>
      <c r="E63" s="123"/>
      <c r="F63" s="123"/>
      <c r="G63" s="123"/>
      <c r="H63" s="123"/>
      <c r="I63" s="123"/>
      <c r="J63" s="123"/>
      <c r="K63" s="124"/>
    </row>
    <row r="67" spans="2:12" s="102" customFormat="1" ht="7.5" customHeight="1" x14ac:dyDescent="0.3">
      <c r="B67" s="125"/>
      <c r="C67" s="126"/>
      <c r="D67" s="126"/>
      <c r="E67" s="126"/>
      <c r="F67" s="126"/>
      <c r="G67" s="126"/>
      <c r="H67" s="126"/>
      <c r="I67" s="126"/>
      <c r="J67" s="126"/>
      <c r="K67" s="126"/>
      <c r="L67" s="103"/>
    </row>
    <row r="68" spans="2:12" s="102" customFormat="1" ht="37.5" customHeight="1" x14ac:dyDescent="0.3">
      <c r="B68" s="103"/>
      <c r="C68" s="95" t="s">
        <v>125</v>
      </c>
      <c r="L68" s="103"/>
    </row>
    <row r="69" spans="2:12" s="102" customFormat="1" ht="7.5" customHeight="1" x14ac:dyDescent="0.3">
      <c r="B69" s="103"/>
      <c r="L69" s="103"/>
    </row>
    <row r="70" spans="2:12" s="102" customFormat="1" ht="15" customHeight="1" x14ac:dyDescent="0.3">
      <c r="B70" s="103"/>
      <c r="C70" s="98" t="s">
        <v>14</v>
      </c>
      <c r="L70" s="103"/>
    </row>
    <row r="71" spans="2:12" s="102" customFormat="1" ht="16.5" customHeight="1" x14ac:dyDescent="0.3">
      <c r="B71" s="103"/>
      <c r="E71" s="304" t="str">
        <f>$E$7</f>
        <v>REKONSTRUKCE OBJEKTU I KRAJSKÉ ZDRAVOTNÍ a.s. - NEMOCNICE DĚČÍN o.z.</v>
      </c>
      <c r="F71" s="270"/>
      <c r="G71" s="270"/>
      <c r="H71" s="270"/>
      <c r="L71" s="103"/>
    </row>
    <row r="72" spans="2:12" s="90" customFormat="1" ht="15.75" customHeight="1" x14ac:dyDescent="0.3">
      <c r="B72" s="94"/>
      <c r="C72" s="98" t="s">
        <v>115</v>
      </c>
      <c r="L72" s="94"/>
    </row>
    <row r="73" spans="2:12" s="102" customFormat="1" ht="16.5" customHeight="1" x14ac:dyDescent="0.3">
      <c r="B73" s="103"/>
      <c r="E73" s="304" t="s">
        <v>256</v>
      </c>
      <c r="F73" s="270"/>
      <c r="G73" s="270"/>
      <c r="H73" s="270"/>
      <c r="L73" s="103"/>
    </row>
    <row r="74" spans="2:12" s="102" customFormat="1" ht="15" customHeight="1" x14ac:dyDescent="0.3">
      <c r="B74" s="103"/>
      <c r="C74" s="98" t="s">
        <v>257</v>
      </c>
      <c r="L74" s="103"/>
    </row>
    <row r="75" spans="2:12" s="102" customFormat="1" ht="19.5" customHeight="1" x14ac:dyDescent="0.3">
      <c r="B75" s="103"/>
      <c r="E75" s="301" t="str">
        <f>$E$11</f>
        <v xml:space="preserve">SO 01 - D.1.4.3 - Zařízení pro vytápění budov - rozvody ÚT </v>
      </c>
      <c r="F75" s="270"/>
      <c r="G75" s="270"/>
      <c r="H75" s="270"/>
      <c r="L75" s="103"/>
    </row>
    <row r="76" spans="2:12" s="102" customFormat="1" ht="7.5" customHeight="1" x14ac:dyDescent="0.3">
      <c r="B76" s="103"/>
      <c r="L76" s="103"/>
    </row>
    <row r="77" spans="2:12" s="102" customFormat="1" ht="18.75" customHeight="1" x14ac:dyDescent="0.3">
      <c r="B77" s="103"/>
      <c r="C77" s="98" t="s">
        <v>20</v>
      </c>
      <c r="F77" s="105" t="str">
        <f>$F$14</f>
        <v>Děčín</v>
      </c>
      <c r="I77" s="98" t="s">
        <v>22</v>
      </c>
      <c r="J77" s="106" t="str">
        <f>IF($J$14="","",$J$14)</f>
        <v>22.05.2016</v>
      </c>
      <c r="L77" s="103"/>
    </row>
    <row r="78" spans="2:12" s="102" customFormat="1" ht="7.5" customHeight="1" x14ac:dyDescent="0.3">
      <c r="B78" s="103"/>
      <c r="L78" s="103"/>
    </row>
    <row r="79" spans="2:12" s="102" customFormat="1" ht="15.75" customHeight="1" x14ac:dyDescent="0.3">
      <c r="B79" s="103"/>
      <c r="C79" s="98" t="s">
        <v>26</v>
      </c>
      <c r="F79" s="105" t="str">
        <f>$E$17</f>
        <v>KRAJSKÁ ZDRAVOTNÍ a.s.</v>
      </c>
      <c r="I79" s="98" t="s">
        <v>32</v>
      </c>
      <c r="J79" s="105" t="str">
        <f>$E$23</f>
        <v>KANIA a.s. , Ostrava</v>
      </c>
      <c r="L79" s="103"/>
    </row>
    <row r="80" spans="2:12" s="102" customFormat="1" ht="15" customHeight="1" x14ac:dyDescent="0.3">
      <c r="B80" s="103"/>
      <c r="C80" s="98" t="s">
        <v>30</v>
      </c>
      <c r="F80" s="105" t="str">
        <f>IF($E$20="","",$E$20)</f>
        <v>Na základě výběrového řízení</v>
      </c>
      <c r="L80" s="103"/>
    </row>
    <row r="81" spans="2:65" s="102" customFormat="1" ht="11.25" customHeight="1" x14ac:dyDescent="0.3">
      <c r="B81" s="103"/>
      <c r="L81" s="103"/>
    </row>
    <row r="82" spans="2:65" s="137" customFormat="1" ht="30" customHeight="1" x14ac:dyDescent="0.3">
      <c r="B82" s="138"/>
      <c r="C82" s="139" t="s">
        <v>126</v>
      </c>
      <c r="D82" s="140" t="s">
        <v>56</v>
      </c>
      <c r="E82" s="140" t="s">
        <v>52</v>
      </c>
      <c r="F82" s="140" t="s">
        <v>127</v>
      </c>
      <c r="G82" s="140" t="s">
        <v>128</v>
      </c>
      <c r="H82" s="140" t="s">
        <v>129</v>
      </c>
      <c r="I82" s="140" t="s">
        <v>130</v>
      </c>
      <c r="J82" s="140" t="s">
        <v>131</v>
      </c>
      <c r="K82" s="141" t="s">
        <v>132</v>
      </c>
      <c r="L82" s="138"/>
      <c r="M82" s="142" t="s">
        <v>133</v>
      </c>
      <c r="N82" s="143" t="s">
        <v>41</v>
      </c>
      <c r="O82" s="143" t="s">
        <v>134</v>
      </c>
      <c r="P82" s="143" t="s">
        <v>135</v>
      </c>
      <c r="Q82" s="143" t="s">
        <v>136</v>
      </c>
      <c r="R82" s="143" t="s">
        <v>137</v>
      </c>
      <c r="S82" s="143" t="s">
        <v>138</v>
      </c>
      <c r="T82" s="144" t="s">
        <v>139</v>
      </c>
    </row>
    <row r="83" spans="2:65" s="102" customFormat="1" ht="30" customHeight="1" x14ac:dyDescent="0.35">
      <c r="B83" s="103"/>
      <c r="C83" s="131" t="s">
        <v>120</v>
      </c>
      <c r="J83" s="145">
        <f>$BK$83</f>
        <v>0</v>
      </c>
      <c r="L83" s="103"/>
      <c r="M83" s="146"/>
      <c r="N83" s="107"/>
      <c r="O83" s="107"/>
      <c r="P83" s="147">
        <f>$P$84</f>
        <v>0</v>
      </c>
      <c r="Q83" s="107"/>
      <c r="R83" s="147">
        <f>$R$84</f>
        <v>0</v>
      </c>
      <c r="S83" s="107"/>
      <c r="T83" s="148">
        <f>$T$84</f>
        <v>0</v>
      </c>
      <c r="AT83" s="102" t="s">
        <v>70</v>
      </c>
      <c r="AU83" s="102" t="s">
        <v>121</v>
      </c>
      <c r="BK83" s="149">
        <f>$BK$84</f>
        <v>0</v>
      </c>
    </row>
    <row r="84" spans="2:65" s="150" customFormat="1" ht="37.5" customHeight="1" x14ac:dyDescent="0.35">
      <c r="B84" s="151"/>
      <c r="D84" s="152" t="s">
        <v>70</v>
      </c>
      <c r="E84" s="153" t="s">
        <v>1038</v>
      </c>
      <c r="F84" s="153" t="s">
        <v>1039</v>
      </c>
      <c r="J84" s="154">
        <f>$BK$84</f>
        <v>0</v>
      </c>
      <c r="L84" s="151"/>
      <c r="M84" s="155"/>
      <c r="P84" s="156">
        <f>$P$85</f>
        <v>0</v>
      </c>
      <c r="R84" s="156">
        <f>$R$85</f>
        <v>0</v>
      </c>
      <c r="T84" s="157">
        <f>$T$85</f>
        <v>0</v>
      </c>
      <c r="AR84" s="152" t="s">
        <v>79</v>
      </c>
      <c r="AT84" s="152" t="s">
        <v>70</v>
      </c>
      <c r="AU84" s="152" t="s">
        <v>71</v>
      </c>
      <c r="AY84" s="152" t="s">
        <v>142</v>
      </c>
      <c r="BK84" s="158">
        <f>$BK$85</f>
        <v>0</v>
      </c>
    </row>
    <row r="85" spans="2:65" s="102" customFormat="1" ht="15.75" customHeight="1" x14ac:dyDescent="0.3">
      <c r="B85" s="103"/>
      <c r="C85" s="159" t="s">
        <v>77</v>
      </c>
      <c r="D85" s="159" t="s">
        <v>145</v>
      </c>
      <c r="E85" s="160" t="s">
        <v>2017</v>
      </c>
      <c r="F85" s="161" t="s">
        <v>2024</v>
      </c>
      <c r="G85" s="162" t="s">
        <v>148</v>
      </c>
      <c r="H85" s="163">
        <v>1</v>
      </c>
      <c r="I85" s="171"/>
      <c r="J85" s="164">
        <f>ROUND($I$85*$H$85,2)</f>
        <v>0</v>
      </c>
      <c r="K85" s="161"/>
      <c r="L85" s="103"/>
      <c r="M85" s="165"/>
      <c r="N85" s="166" t="s">
        <v>42</v>
      </c>
      <c r="O85" s="167">
        <v>0</v>
      </c>
      <c r="P85" s="167">
        <f>$O$85*$H$85</f>
        <v>0</v>
      </c>
      <c r="Q85" s="167">
        <v>0</v>
      </c>
      <c r="R85" s="167">
        <f>$Q$85*$H$85</f>
        <v>0</v>
      </c>
      <c r="S85" s="167">
        <v>0</v>
      </c>
      <c r="T85" s="168">
        <f>$S$85*$H$85</f>
        <v>0</v>
      </c>
      <c r="AR85" s="99" t="s">
        <v>226</v>
      </c>
      <c r="AT85" s="99" t="s">
        <v>145</v>
      </c>
      <c r="AU85" s="99" t="s">
        <v>77</v>
      </c>
      <c r="AY85" s="102" t="s">
        <v>142</v>
      </c>
      <c r="BE85" s="169">
        <f>IF($N$85="základní",$J$85,0)</f>
        <v>0</v>
      </c>
      <c r="BF85" s="169">
        <f>IF($N$85="snížená",$J$85,0)</f>
        <v>0</v>
      </c>
      <c r="BG85" s="169">
        <f>IF($N$85="zákl. přenesená",$J$85,0)</f>
        <v>0</v>
      </c>
      <c r="BH85" s="169">
        <f>IF($N$85="sníž. přenesená",$J$85,0)</f>
        <v>0</v>
      </c>
      <c r="BI85" s="169">
        <f>IF($N$85="nulová",$J$85,0)</f>
        <v>0</v>
      </c>
      <c r="BJ85" s="99" t="s">
        <v>77</v>
      </c>
      <c r="BK85" s="169">
        <f>ROUND($I$85*$H$85,2)</f>
        <v>0</v>
      </c>
      <c r="BL85" s="99" t="s">
        <v>226</v>
      </c>
      <c r="BM85" s="99" t="s">
        <v>2025</v>
      </c>
    </row>
    <row r="86" spans="2:65" s="102" customFormat="1" ht="7.5" customHeight="1" x14ac:dyDescent="0.3">
      <c r="B86" s="122"/>
      <c r="C86" s="123"/>
      <c r="D86" s="123"/>
      <c r="E86" s="123"/>
      <c r="F86" s="123"/>
      <c r="G86" s="123"/>
      <c r="H86" s="123"/>
      <c r="I86" s="123"/>
      <c r="J86" s="123"/>
      <c r="K86" s="123"/>
      <c r="L86" s="103"/>
    </row>
    <row r="1373" s="90" customFormat="1" ht="14.25" customHeight="1" x14ac:dyDescent="0.3"/>
  </sheetData>
  <sheetProtection algorithmName="SHA-512" hashValue="UdnkH+25bXSxG2cwngew+yBaI4wNv2xN1c0Pj1XUuglZXP06U2BBjZO9q2w0ZAAAhlwesJHrw1SfdGtckXns8Q==" saltValue="M/Pt+IelG1TqwY885is5LA==" spinCount="100000" sheet="1" objects="1" scenarios="1" selectLockedCells="1"/>
  <autoFilter ref="C82:K82"/>
  <mergeCells count="12">
    <mergeCell ref="E75:H75"/>
    <mergeCell ref="G1:H1"/>
    <mergeCell ref="L2:V2"/>
    <mergeCell ref="E7:H7"/>
    <mergeCell ref="E9:H9"/>
    <mergeCell ref="E11:H11"/>
    <mergeCell ref="E26:H26"/>
    <mergeCell ref="E47:H47"/>
    <mergeCell ref="E49:H49"/>
    <mergeCell ref="E51:H51"/>
    <mergeCell ref="E71:H71"/>
    <mergeCell ref="E73:H73"/>
  </mergeCells>
  <hyperlinks>
    <hyperlink ref="F1:G1" location="C2" tooltip="Krycí list soupisu" display="1) Krycí list soupisu"/>
    <hyperlink ref="G1:H1" location="C58" tooltip="Rekapitulace" display="2) Rekapitulace"/>
    <hyperlink ref="J1" location="C82"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373"/>
  <sheetViews>
    <sheetView showGridLines="0" workbookViewId="0">
      <pane ySplit="1" topLeftCell="A81" activePane="bottomLeft" state="frozenSplit"/>
      <selection pane="bottomLeft" activeCell="I85" sqref="I85"/>
    </sheetView>
  </sheetViews>
  <sheetFormatPr defaultColWidth="10.5" defaultRowHeight="14.25" customHeight="1" x14ac:dyDescent="0.3"/>
  <cols>
    <col min="1" max="1" width="8.33203125" style="90" customWidth="1"/>
    <col min="2" max="2" width="1.6640625" style="90" customWidth="1"/>
    <col min="3" max="3" width="4.1640625" style="90" customWidth="1"/>
    <col min="4" max="4" width="4.33203125" style="90" customWidth="1"/>
    <col min="5" max="5" width="17.1640625" style="90" customWidth="1"/>
    <col min="6" max="6" width="90.83203125" style="90" customWidth="1"/>
    <col min="7" max="7" width="8.6640625" style="90" customWidth="1"/>
    <col min="8" max="8" width="11.1640625" style="90" customWidth="1"/>
    <col min="9" max="9" width="12.6640625" style="90" customWidth="1"/>
    <col min="10" max="10" width="23.5" style="90" customWidth="1"/>
    <col min="11" max="11" width="15.5" style="90" customWidth="1"/>
    <col min="12" max="12" width="10.5" style="170" customWidth="1"/>
    <col min="13" max="18" width="10.5" style="90" hidden="1" customWidth="1"/>
    <col min="19" max="19" width="8.1640625" style="90" hidden="1" customWidth="1"/>
    <col min="20" max="20" width="29.6640625" style="90" hidden="1" customWidth="1"/>
    <col min="21" max="21" width="16.33203125" style="90" hidden="1" customWidth="1"/>
    <col min="22" max="22" width="12.33203125" style="90" customWidth="1"/>
    <col min="23" max="23" width="16.33203125" style="90" customWidth="1"/>
    <col min="24" max="24" width="12.1640625" style="90" customWidth="1"/>
    <col min="25" max="25" width="15" style="90" customWidth="1"/>
    <col min="26" max="26" width="11" style="90" customWidth="1"/>
    <col min="27" max="27" width="15" style="90" customWidth="1"/>
    <col min="28" max="28" width="16.33203125" style="90" customWidth="1"/>
    <col min="29" max="29" width="11" style="90" customWidth="1"/>
    <col min="30" max="30" width="15" style="90" customWidth="1"/>
    <col min="31" max="31" width="16.33203125" style="90" customWidth="1"/>
    <col min="32" max="43" width="10.5" style="170" customWidth="1"/>
    <col min="44" max="65" width="10.5" style="90" hidden="1" customWidth="1"/>
    <col min="66" max="16384" width="10.5" style="170"/>
  </cols>
  <sheetData>
    <row r="1" spans="1:256" s="89" customFormat="1" ht="22.5" customHeight="1" x14ac:dyDescent="0.3">
      <c r="A1" s="4"/>
      <c r="B1" s="2"/>
      <c r="C1" s="2"/>
      <c r="D1" s="3" t="s">
        <v>1</v>
      </c>
      <c r="E1" s="2"/>
      <c r="F1" s="6" t="s">
        <v>2044</v>
      </c>
      <c r="G1" s="303" t="s">
        <v>2045</v>
      </c>
      <c r="H1" s="303"/>
      <c r="I1" s="2"/>
      <c r="J1" s="6" t="s">
        <v>2046</v>
      </c>
      <c r="K1" s="3" t="s">
        <v>113</v>
      </c>
      <c r="L1" s="6" t="s">
        <v>2047</v>
      </c>
      <c r="M1" s="6"/>
      <c r="N1" s="6"/>
      <c r="O1" s="6"/>
      <c r="P1" s="6"/>
      <c r="Q1" s="6"/>
      <c r="R1" s="6"/>
      <c r="S1" s="6"/>
      <c r="T1" s="6"/>
      <c r="U1" s="5"/>
      <c r="V1" s="5"/>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s="90" customFormat="1" ht="37.5" customHeight="1" x14ac:dyDescent="0.3">
      <c r="L2" s="300" t="s">
        <v>5</v>
      </c>
      <c r="M2" s="264"/>
      <c r="N2" s="264"/>
      <c r="O2" s="264"/>
      <c r="P2" s="264"/>
      <c r="Q2" s="264"/>
      <c r="R2" s="264"/>
      <c r="S2" s="264"/>
      <c r="T2" s="264"/>
      <c r="U2" s="264"/>
      <c r="V2" s="264"/>
      <c r="AT2" s="90" t="s">
        <v>99</v>
      </c>
    </row>
    <row r="3" spans="1:256" s="90" customFormat="1" ht="7.5" customHeight="1" x14ac:dyDescent="0.3">
      <c r="B3" s="91"/>
      <c r="C3" s="92"/>
      <c r="D3" s="92"/>
      <c r="E3" s="92"/>
      <c r="F3" s="92"/>
      <c r="G3" s="92"/>
      <c r="H3" s="92"/>
      <c r="I3" s="92"/>
      <c r="J3" s="92"/>
      <c r="K3" s="93"/>
      <c r="AT3" s="90" t="s">
        <v>79</v>
      </c>
    </row>
    <row r="4" spans="1:256" s="90" customFormat="1" ht="37.5" customHeight="1" x14ac:dyDescent="0.3">
      <c r="B4" s="94"/>
      <c r="D4" s="95" t="s">
        <v>114</v>
      </c>
      <c r="K4" s="96"/>
      <c r="M4" s="97" t="s">
        <v>10</v>
      </c>
      <c r="AT4" s="90" t="s">
        <v>3</v>
      </c>
    </row>
    <row r="5" spans="1:256" s="90" customFormat="1" ht="7.5" customHeight="1" x14ac:dyDescent="0.3">
      <c r="B5" s="94"/>
      <c r="K5" s="96"/>
    </row>
    <row r="6" spans="1:256" s="90" customFormat="1" ht="15.75" customHeight="1" x14ac:dyDescent="0.3">
      <c r="B6" s="94"/>
      <c r="D6" s="98" t="s">
        <v>14</v>
      </c>
      <c r="K6" s="96"/>
    </row>
    <row r="7" spans="1:256" s="90" customFormat="1" ht="15.75" customHeight="1" x14ac:dyDescent="0.3">
      <c r="B7" s="94"/>
      <c r="E7" s="304" t="str">
        <f>'Rekapitulace stavby'!$K$6</f>
        <v>REKONSTRUKCE OBJEKTU I KRAJSKÉ ZDRAVOTNÍ a.s. - NEMOCNICE DĚČÍN o.z.</v>
      </c>
      <c r="F7" s="264"/>
      <c r="G7" s="264"/>
      <c r="H7" s="264"/>
      <c r="K7" s="96"/>
    </row>
    <row r="8" spans="1:256" s="90" customFormat="1" ht="15.75" customHeight="1" x14ac:dyDescent="0.3">
      <c r="B8" s="94"/>
      <c r="D8" s="98" t="s">
        <v>115</v>
      </c>
      <c r="K8" s="96"/>
    </row>
    <row r="9" spans="1:256" s="99" customFormat="1" ht="16.5" customHeight="1" x14ac:dyDescent="0.3">
      <c r="B9" s="100"/>
      <c r="E9" s="304" t="s">
        <v>256</v>
      </c>
      <c r="F9" s="305"/>
      <c r="G9" s="305"/>
      <c r="H9" s="305"/>
      <c r="K9" s="101"/>
    </row>
    <row r="10" spans="1:256" s="102" customFormat="1" ht="15.75" customHeight="1" x14ac:dyDescent="0.3">
      <c r="B10" s="103"/>
      <c r="D10" s="98" t="s">
        <v>257</v>
      </c>
      <c r="K10" s="104"/>
    </row>
    <row r="11" spans="1:256" s="102" customFormat="1" ht="37.5" customHeight="1" x14ac:dyDescent="0.3">
      <c r="B11" s="103"/>
      <c r="E11" s="301" t="s">
        <v>2026</v>
      </c>
      <c r="F11" s="270"/>
      <c r="G11" s="270"/>
      <c r="H11" s="270"/>
      <c r="K11" s="104"/>
    </row>
    <row r="12" spans="1:256" s="102" customFormat="1" ht="14.25" customHeight="1" x14ac:dyDescent="0.3">
      <c r="B12" s="103"/>
      <c r="K12" s="104"/>
    </row>
    <row r="13" spans="1:256" s="102" customFormat="1" ht="15" customHeight="1" x14ac:dyDescent="0.3">
      <c r="B13" s="103"/>
      <c r="D13" s="98" t="s">
        <v>16</v>
      </c>
      <c r="F13" s="105"/>
      <c r="I13" s="98" t="s">
        <v>18</v>
      </c>
      <c r="J13" s="105"/>
      <c r="K13" s="104"/>
    </row>
    <row r="14" spans="1:256" s="102" customFormat="1" ht="15" customHeight="1" x14ac:dyDescent="0.3">
      <c r="B14" s="103"/>
      <c r="D14" s="98" t="s">
        <v>20</v>
      </c>
      <c r="F14" s="105" t="s">
        <v>21</v>
      </c>
      <c r="I14" s="98" t="s">
        <v>22</v>
      </c>
      <c r="J14" s="106" t="str">
        <f>'Rekapitulace stavby'!$AN$8</f>
        <v>22.05.2016</v>
      </c>
      <c r="K14" s="104"/>
    </row>
    <row r="15" spans="1:256" s="102" customFormat="1" ht="12" customHeight="1" x14ac:dyDescent="0.3">
      <c r="B15" s="103"/>
      <c r="K15" s="104"/>
    </row>
    <row r="16" spans="1:256" s="102" customFormat="1" ht="15" customHeight="1" x14ac:dyDescent="0.3">
      <c r="B16" s="103"/>
      <c r="D16" s="98" t="s">
        <v>26</v>
      </c>
      <c r="I16" s="98" t="s">
        <v>27</v>
      </c>
      <c r="J16" s="105"/>
      <c r="K16" s="104"/>
    </row>
    <row r="17" spans="2:11" s="102" customFormat="1" ht="18.75" customHeight="1" x14ac:dyDescent="0.3">
      <c r="B17" s="103"/>
      <c r="E17" s="105" t="s">
        <v>28</v>
      </c>
      <c r="I17" s="98" t="s">
        <v>29</v>
      </c>
      <c r="J17" s="105"/>
      <c r="K17" s="104"/>
    </row>
    <row r="18" spans="2:11" s="102" customFormat="1" ht="7.5" customHeight="1" x14ac:dyDescent="0.3">
      <c r="B18" s="103"/>
      <c r="K18" s="104"/>
    </row>
    <row r="19" spans="2:11" s="102" customFormat="1" ht="15" customHeight="1" x14ac:dyDescent="0.3">
      <c r="B19" s="103"/>
      <c r="D19" s="98" t="s">
        <v>30</v>
      </c>
      <c r="I19" s="98" t="s">
        <v>27</v>
      </c>
      <c r="J19" s="105"/>
      <c r="K19" s="104"/>
    </row>
    <row r="20" spans="2:11" s="102" customFormat="1" ht="18.75" customHeight="1" x14ac:dyDescent="0.3">
      <c r="B20" s="103"/>
      <c r="E20" s="105" t="s">
        <v>31</v>
      </c>
      <c r="I20" s="98" t="s">
        <v>29</v>
      </c>
      <c r="J20" s="105"/>
      <c r="K20" s="104"/>
    </row>
    <row r="21" spans="2:11" s="102" customFormat="1" ht="7.5" customHeight="1" x14ac:dyDescent="0.3">
      <c r="B21" s="103"/>
      <c r="K21" s="104"/>
    </row>
    <row r="22" spans="2:11" s="102" customFormat="1" ht="15" customHeight="1" x14ac:dyDescent="0.3">
      <c r="B22" s="103"/>
      <c r="D22" s="98" t="s">
        <v>32</v>
      </c>
      <c r="I22" s="98" t="s">
        <v>27</v>
      </c>
      <c r="J22" s="105"/>
      <c r="K22" s="104"/>
    </row>
    <row r="23" spans="2:11" s="102" customFormat="1" ht="18.75" customHeight="1" x14ac:dyDescent="0.3">
      <c r="B23" s="103"/>
      <c r="E23" s="105" t="s">
        <v>33</v>
      </c>
      <c r="I23" s="98" t="s">
        <v>29</v>
      </c>
      <c r="J23" s="105"/>
      <c r="K23" s="104"/>
    </row>
    <row r="24" spans="2:11" s="102" customFormat="1" ht="7.5" customHeight="1" x14ac:dyDescent="0.3">
      <c r="B24" s="103"/>
      <c r="K24" s="104"/>
    </row>
    <row r="25" spans="2:11" s="102" customFormat="1" ht="15" customHeight="1" x14ac:dyDescent="0.3">
      <c r="B25" s="103"/>
      <c r="D25" s="98" t="s">
        <v>35</v>
      </c>
      <c r="K25" s="104"/>
    </row>
    <row r="26" spans="2:11" s="99" customFormat="1" ht="74.25" customHeight="1" x14ac:dyDescent="0.3">
      <c r="B26" s="100"/>
      <c r="E26" s="266" t="s">
        <v>36</v>
      </c>
      <c r="F26" s="305"/>
      <c r="G26" s="305"/>
      <c r="H26" s="305"/>
      <c r="K26" s="101"/>
    </row>
    <row r="27" spans="2:11" s="102" customFormat="1" ht="7.5" customHeight="1" x14ac:dyDescent="0.3">
      <c r="B27" s="103"/>
      <c r="K27" s="104"/>
    </row>
    <row r="28" spans="2:11" s="102" customFormat="1" ht="7.5" customHeight="1" x14ac:dyDescent="0.3">
      <c r="B28" s="103"/>
      <c r="D28" s="107"/>
      <c r="E28" s="107"/>
      <c r="F28" s="107"/>
      <c r="G28" s="107"/>
      <c r="H28" s="107"/>
      <c r="I28" s="107"/>
      <c r="J28" s="107"/>
      <c r="K28" s="108"/>
    </row>
    <row r="29" spans="2:11" s="102" customFormat="1" ht="26.25" customHeight="1" x14ac:dyDescent="0.3">
      <c r="B29" s="103"/>
      <c r="D29" s="109" t="s">
        <v>37</v>
      </c>
      <c r="J29" s="110">
        <f>ROUND($J$83,2)</f>
        <v>0</v>
      </c>
      <c r="K29" s="104"/>
    </row>
    <row r="30" spans="2:11" s="102" customFormat="1" ht="7.5" customHeight="1" x14ac:dyDescent="0.3">
      <c r="B30" s="103"/>
      <c r="D30" s="107"/>
      <c r="E30" s="107"/>
      <c r="F30" s="107"/>
      <c r="G30" s="107"/>
      <c r="H30" s="107"/>
      <c r="I30" s="107"/>
      <c r="J30" s="107"/>
      <c r="K30" s="108"/>
    </row>
    <row r="31" spans="2:11" s="102" customFormat="1" ht="15" customHeight="1" x14ac:dyDescent="0.3">
      <c r="B31" s="103"/>
      <c r="F31" s="111" t="s">
        <v>39</v>
      </c>
      <c r="I31" s="111" t="s">
        <v>38</v>
      </c>
      <c r="J31" s="111" t="s">
        <v>40</v>
      </c>
      <c r="K31" s="104"/>
    </row>
    <row r="32" spans="2:11" s="102" customFormat="1" ht="15" customHeight="1" x14ac:dyDescent="0.3">
      <c r="B32" s="103"/>
      <c r="D32" s="112" t="s">
        <v>41</v>
      </c>
      <c r="E32" s="112" t="s">
        <v>42</v>
      </c>
      <c r="F32" s="113">
        <f>ROUND(SUM($BE$83:$BE$85),2)</f>
        <v>0</v>
      </c>
      <c r="I32" s="114">
        <v>0.21</v>
      </c>
      <c r="J32" s="113">
        <f>ROUND(ROUND((SUM($BE$83:$BE$85)),2)*$I$32,2)</f>
        <v>0</v>
      </c>
      <c r="K32" s="104"/>
    </row>
    <row r="33" spans="2:11" s="102" customFormat="1" ht="15" customHeight="1" x14ac:dyDescent="0.3">
      <c r="B33" s="103"/>
      <c r="E33" s="112" t="s">
        <v>43</v>
      </c>
      <c r="F33" s="113">
        <f>ROUND(SUM($BF$83:$BF$85),2)</f>
        <v>0</v>
      </c>
      <c r="I33" s="114">
        <v>0.15</v>
      </c>
      <c r="J33" s="113">
        <f>ROUND(ROUND((SUM($BF$83:$BF$85)),2)*$I$33,2)</f>
        <v>0</v>
      </c>
      <c r="K33" s="104"/>
    </row>
    <row r="34" spans="2:11" s="102" customFormat="1" ht="15" hidden="1" customHeight="1" x14ac:dyDescent="0.3">
      <c r="B34" s="103"/>
      <c r="E34" s="112" t="s">
        <v>44</v>
      </c>
      <c r="F34" s="113">
        <f>ROUND(SUM($BG$83:$BG$85),2)</f>
        <v>0</v>
      </c>
      <c r="I34" s="114">
        <v>0.21</v>
      </c>
      <c r="J34" s="113">
        <v>0</v>
      </c>
      <c r="K34" s="104"/>
    </row>
    <row r="35" spans="2:11" s="102" customFormat="1" ht="15" hidden="1" customHeight="1" x14ac:dyDescent="0.3">
      <c r="B35" s="103"/>
      <c r="E35" s="112" t="s">
        <v>45</v>
      </c>
      <c r="F35" s="113">
        <f>ROUND(SUM($BH$83:$BH$85),2)</f>
        <v>0</v>
      </c>
      <c r="I35" s="114">
        <v>0.15</v>
      </c>
      <c r="J35" s="113">
        <v>0</v>
      </c>
      <c r="K35" s="104"/>
    </row>
    <row r="36" spans="2:11" s="102" customFormat="1" ht="15" hidden="1" customHeight="1" x14ac:dyDescent="0.3">
      <c r="B36" s="103"/>
      <c r="E36" s="112" t="s">
        <v>46</v>
      </c>
      <c r="F36" s="113">
        <f>ROUND(SUM($BI$83:$BI$85),2)</f>
        <v>0</v>
      </c>
      <c r="I36" s="114">
        <v>0</v>
      </c>
      <c r="J36" s="113">
        <v>0</v>
      </c>
      <c r="K36" s="104"/>
    </row>
    <row r="37" spans="2:11" s="102" customFormat="1" ht="7.5" customHeight="1" x14ac:dyDescent="0.3">
      <c r="B37" s="103"/>
      <c r="K37" s="104"/>
    </row>
    <row r="38" spans="2:11" s="102" customFormat="1" ht="26.25" customHeight="1" x14ac:dyDescent="0.3">
      <c r="B38" s="103"/>
      <c r="C38" s="115"/>
      <c r="D38" s="116" t="s">
        <v>47</v>
      </c>
      <c r="E38" s="117"/>
      <c r="F38" s="117"/>
      <c r="G38" s="118" t="s">
        <v>48</v>
      </c>
      <c r="H38" s="119" t="s">
        <v>49</v>
      </c>
      <c r="I38" s="117"/>
      <c r="J38" s="120">
        <f>SUM($J$29:$J$36)</f>
        <v>0</v>
      </c>
      <c r="K38" s="121"/>
    </row>
    <row r="39" spans="2:11" s="102" customFormat="1" ht="15" customHeight="1" x14ac:dyDescent="0.3">
      <c r="B39" s="122"/>
      <c r="C39" s="123"/>
      <c r="D39" s="123"/>
      <c r="E39" s="123"/>
      <c r="F39" s="123"/>
      <c r="G39" s="123"/>
      <c r="H39" s="123"/>
      <c r="I39" s="123"/>
      <c r="J39" s="123"/>
      <c r="K39" s="124"/>
    </row>
    <row r="43" spans="2:11" s="102" customFormat="1" ht="7.5" customHeight="1" x14ac:dyDescent="0.3">
      <c r="B43" s="125"/>
      <c r="C43" s="126"/>
      <c r="D43" s="126"/>
      <c r="E43" s="126"/>
      <c r="F43" s="126"/>
      <c r="G43" s="126"/>
      <c r="H43" s="126"/>
      <c r="I43" s="126"/>
      <c r="J43" s="126"/>
      <c r="K43" s="127"/>
    </row>
    <row r="44" spans="2:11" s="102" customFormat="1" ht="37.5" customHeight="1" x14ac:dyDescent="0.3">
      <c r="B44" s="103"/>
      <c r="C44" s="95" t="s">
        <v>117</v>
      </c>
      <c r="K44" s="104"/>
    </row>
    <row r="45" spans="2:11" s="102" customFormat="1" ht="7.5" customHeight="1" x14ac:dyDescent="0.3">
      <c r="B45" s="103"/>
      <c r="K45" s="104"/>
    </row>
    <row r="46" spans="2:11" s="102" customFormat="1" ht="15" customHeight="1" x14ac:dyDescent="0.3">
      <c r="B46" s="103"/>
      <c r="C46" s="98" t="s">
        <v>14</v>
      </c>
      <c r="K46" s="104"/>
    </row>
    <row r="47" spans="2:11" s="102" customFormat="1" ht="16.5" customHeight="1" x14ac:dyDescent="0.3">
      <c r="B47" s="103"/>
      <c r="E47" s="304" t="str">
        <f>$E$7</f>
        <v>REKONSTRUKCE OBJEKTU I KRAJSKÉ ZDRAVOTNÍ a.s. - NEMOCNICE DĚČÍN o.z.</v>
      </c>
      <c r="F47" s="270"/>
      <c r="G47" s="270"/>
      <c r="H47" s="270"/>
      <c r="K47" s="104"/>
    </row>
    <row r="48" spans="2:11" s="90" customFormat="1" ht="15.75" customHeight="1" x14ac:dyDescent="0.3">
      <c r="B48" s="94"/>
      <c r="C48" s="98" t="s">
        <v>115</v>
      </c>
      <c r="K48" s="96"/>
    </row>
    <row r="49" spans="2:47" s="102" customFormat="1" ht="16.5" customHeight="1" x14ac:dyDescent="0.3">
      <c r="B49" s="103"/>
      <c r="E49" s="304" t="s">
        <v>256</v>
      </c>
      <c r="F49" s="270"/>
      <c r="G49" s="270"/>
      <c r="H49" s="270"/>
      <c r="K49" s="104"/>
    </row>
    <row r="50" spans="2:47" s="102" customFormat="1" ht="15" customHeight="1" x14ac:dyDescent="0.3">
      <c r="B50" s="103"/>
      <c r="C50" s="98" t="s">
        <v>257</v>
      </c>
      <c r="K50" s="104"/>
    </row>
    <row r="51" spans="2:47" s="102" customFormat="1" ht="19.5" customHeight="1" x14ac:dyDescent="0.3">
      <c r="B51" s="103"/>
      <c r="E51" s="301" t="str">
        <f>$E$11</f>
        <v>SO 01 - D.1.4.5 - Silnoproudá zařízení</v>
      </c>
      <c r="F51" s="270"/>
      <c r="G51" s="270"/>
      <c r="H51" s="270"/>
      <c r="K51" s="104"/>
    </row>
    <row r="52" spans="2:47" s="102" customFormat="1" ht="7.5" customHeight="1" x14ac:dyDescent="0.3">
      <c r="B52" s="103"/>
      <c r="K52" s="104"/>
    </row>
    <row r="53" spans="2:47" s="102" customFormat="1" ht="18.75" customHeight="1" x14ac:dyDescent="0.3">
      <c r="B53" s="103"/>
      <c r="C53" s="98" t="s">
        <v>20</v>
      </c>
      <c r="F53" s="105" t="str">
        <f>$F$14</f>
        <v>Děčín</v>
      </c>
      <c r="I53" s="98" t="s">
        <v>22</v>
      </c>
      <c r="J53" s="106" t="str">
        <f>IF($J$14="","",$J$14)</f>
        <v>22.05.2016</v>
      </c>
      <c r="K53" s="104"/>
    </row>
    <row r="54" spans="2:47" s="102" customFormat="1" ht="7.5" customHeight="1" x14ac:dyDescent="0.3">
      <c r="B54" s="103"/>
      <c r="K54" s="104"/>
    </row>
    <row r="55" spans="2:47" s="102" customFormat="1" ht="15.75" customHeight="1" x14ac:dyDescent="0.3">
      <c r="B55" s="103"/>
      <c r="C55" s="98" t="s">
        <v>26</v>
      </c>
      <c r="F55" s="105" t="str">
        <f>$E$17</f>
        <v>KRAJSKÁ ZDRAVOTNÍ a.s.</v>
      </c>
      <c r="I55" s="98" t="s">
        <v>32</v>
      </c>
      <c r="J55" s="105" t="str">
        <f>$E$23</f>
        <v>KANIA a.s. , Ostrava</v>
      </c>
      <c r="K55" s="104"/>
    </row>
    <row r="56" spans="2:47" s="102" customFormat="1" ht="15" customHeight="1" x14ac:dyDescent="0.3">
      <c r="B56" s="103"/>
      <c r="C56" s="98" t="s">
        <v>30</v>
      </c>
      <c r="F56" s="105" t="str">
        <f>IF($E$20="","",$E$20)</f>
        <v>Na základě výběrového řízení</v>
      </c>
      <c r="K56" s="104"/>
    </row>
    <row r="57" spans="2:47" s="102" customFormat="1" ht="11.25" customHeight="1" x14ac:dyDescent="0.3">
      <c r="B57" s="103"/>
      <c r="K57" s="104"/>
    </row>
    <row r="58" spans="2:47" s="102" customFormat="1" ht="30" customHeight="1" x14ac:dyDescent="0.3">
      <c r="B58" s="103"/>
      <c r="C58" s="128" t="s">
        <v>118</v>
      </c>
      <c r="D58" s="115"/>
      <c r="E58" s="115"/>
      <c r="F58" s="115"/>
      <c r="G58" s="115"/>
      <c r="H58" s="115"/>
      <c r="I58" s="115"/>
      <c r="J58" s="129" t="s">
        <v>119</v>
      </c>
      <c r="K58" s="130"/>
    </row>
    <row r="59" spans="2:47" s="102" customFormat="1" ht="11.25" customHeight="1" x14ac:dyDescent="0.3">
      <c r="B59" s="103"/>
      <c r="K59" s="104"/>
    </row>
    <row r="60" spans="2:47" s="102" customFormat="1" ht="30" customHeight="1" x14ac:dyDescent="0.3">
      <c r="B60" s="103"/>
      <c r="C60" s="131" t="s">
        <v>120</v>
      </c>
      <c r="J60" s="110">
        <f>$J$83</f>
        <v>0</v>
      </c>
      <c r="K60" s="104"/>
      <c r="AU60" s="102" t="s">
        <v>121</v>
      </c>
    </row>
    <row r="61" spans="2:47" s="132" customFormat="1" ht="25.5" customHeight="1" x14ac:dyDescent="0.3">
      <c r="B61" s="133"/>
      <c r="D61" s="134" t="s">
        <v>283</v>
      </c>
      <c r="E61" s="134"/>
      <c r="F61" s="134"/>
      <c r="G61" s="134"/>
      <c r="H61" s="134"/>
      <c r="I61" s="134"/>
      <c r="J61" s="135">
        <f>$J$84</f>
        <v>0</v>
      </c>
      <c r="K61" s="136"/>
    </row>
    <row r="62" spans="2:47" s="102" customFormat="1" ht="22.5" customHeight="1" x14ac:dyDescent="0.3">
      <c r="B62" s="103"/>
      <c r="K62" s="104"/>
    </row>
    <row r="63" spans="2:47" s="102" customFormat="1" ht="7.5" customHeight="1" x14ac:dyDescent="0.3">
      <c r="B63" s="122"/>
      <c r="C63" s="123"/>
      <c r="D63" s="123"/>
      <c r="E63" s="123"/>
      <c r="F63" s="123"/>
      <c r="G63" s="123"/>
      <c r="H63" s="123"/>
      <c r="I63" s="123"/>
      <c r="J63" s="123"/>
      <c r="K63" s="124"/>
    </row>
    <row r="67" spans="2:12" s="102" customFormat="1" ht="7.5" customHeight="1" x14ac:dyDescent="0.3">
      <c r="B67" s="125"/>
      <c r="C67" s="126"/>
      <c r="D67" s="126"/>
      <c r="E67" s="126"/>
      <c r="F67" s="126"/>
      <c r="G67" s="126"/>
      <c r="H67" s="126"/>
      <c r="I67" s="126"/>
      <c r="J67" s="126"/>
      <c r="K67" s="126"/>
      <c r="L67" s="103"/>
    </row>
    <row r="68" spans="2:12" s="102" customFormat="1" ht="37.5" customHeight="1" x14ac:dyDescent="0.3">
      <c r="B68" s="103"/>
      <c r="C68" s="95" t="s">
        <v>125</v>
      </c>
      <c r="L68" s="103"/>
    </row>
    <row r="69" spans="2:12" s="102" customFormat="1" ht="7.5" customHeight="1" x14ac:dyDescent="0.3">
      <c r="B69" s="103"/>
      <c r="L69" s="103"/>
    </row>
    <row r="70" spans="2:12" s="102" customFormat="1" ht="15" customHeight="1" x14ac:dyDescent="0.3">
      <c r="B70" s="103"/>
      <c r="C70" s="98" t="s">
        <v>14</v>
      </c>
      <c r="L70" s="103"/>
    </row>
    <row r="71" spans="2:12" s="102" customFormat="1" ht="16.5" customHeight="1" x14ac:dyDescent="0.3">
      <c r="B71" s="103"/>
      <c r="E71" s="304" t="str">
        <f>$E$7</f>
        <v>REKONSTRUKCE OBJEKTU I KRAJSKÉ ZDRAVOTNÍ a.s. - NEMOCNICE DĚČÍN o.z.</v>
      </c>
      <c r="F71" s="270"/>
      <c r="G71" s="270"/>
      <c r="H71" s="270"/>
      <c r="L71" s="103"/>
    </row>
    <row r="72" spans="2:12" s="90" customFormat="1" ht="15.75" customHeight="1" x14ac:dyDescent="0.3">
      <c r="B72" s="94"/>
      <c r="C72" s="98" t="s">
        <v>115</v>
      </c>
      <c r="L72" s="94"/>
    </row>
    <row r="73" spans="2:12" s="102" customFormat="1" ht="16.5" customHeight="1" x14ac:dyDescent="0.3">
      <c r="B73" s="103"/>
      <c r="E73" s="304" t="s">
        <v>256</v>
      </c>
      <c r="F73" s="270"/>
      <c r="G73" s="270"/>
      <c r="H73" s="270"/>
      <c r="L73" s="103"/>
    </row>
    <row r="74" spans="2:12" s="102" customFormat="1" ht="15" customHeight="1" x14ac:dyDescent="0.3">
      <c r="B74" s="103"/>
      <c r="C74" s="98" t="s">
        <v>257</v>
      </c>
      <c r="L74" s="103"/>
    </row>
    <row r="75" spans="2:12" s="102" customFormat="1" ht="19.5" customHeight="1" x14ac:dyDescent="0.3">
      <c r="B75" s="103"/>
      <c r="E75" s="301" t="str">
        <f>$E$11</f>
        <v>SO 01 - D.1.4.5 - Silnoproudá zařízení</v>
      </c>
      <c r="F75" s="270"/>
      <c r="G75" s="270"/>
      <c r="H75" s="270"/>
      <c r="L75" s="103"/>
    </row>
    <row r="76" spans="2:12" s="102" customFormat="1" ht="7.5" customHeight="1" x14ac:dyDescent="0.3">
      <c r="B76" s="103"/>
      <c r="L76" s="103"/>
    </row>
    <row r="77" spans="2:12" s="102" customFormat="1" ht="18.75" customHeight="1" x14ac:dyDescent="0.3">
      <c r="B77" s="103"/>
      <c r="C77" s="98" t="s">
        <v>20</v>
      </c>
      <c r="F77" s="105" t="str">
        <f>$F$14</f>
        <v>Děčín</v>
      </c>
      <c r="I77" s="98" t="s">
        <v>22</v>
      </c>
      <c r="J77" s="106" t="str">
        <f>IF($J$14="","",$J$14)</f>
        <v>22.05.2016</v>
      </c>
      <c r="L77" s="103"/>
    </row>
    <row r="78" spans="2:12" s="102" customFormat="1" ht="7.5" customHeight="1" x14ac:dyDescent="0.3">
      <c r="B78" s="103"/>
      <c r="L78" s="103"/>
    </row>
    <row r="79" spans="2:12" s="102" customFormat="1" ht="15.75" customHeight="1" x14ac:dyDescent="0.3">
      <c r="B79" s="103"/>
      <c r="C79" s="98" t="s">
        <v>26</v>
      </c>
      <c r="F79" s="105" t="str">
        <f>$E$17</f>
        <v>KRAJSKÁ ZDRAVOTNÍ a.s.</v>
      </c>
      <c r="I79" s="98" t="s">
        <v>32</v>
      </c>
      <c r="J79" s="105" t="str">
        <f>$E$23</f>
        <v>KANIA a.s. , Ostrava</v>
      </c>
      <c r="L79" s="103"/>
    </row>
    <row r="80" spans="2:12" s="102" customFormat="1" ht="15" customHeight="1" x14ac:dyDescent="0.3">
      <c r="B80" s="103"/>
      <c r="C80" s="98" t="s">
        <v>30</v>
      </c>
      <c r="F80" s="105" t="str">
        <f>IF($E$20="","",$E$20)</f>
        <v>Na základě výběrového řízení</v>
      </c>
      <c r="L80" s="103"/>
    </row>
    <row r="81" spans="2:65" s="102" customFormat="1" ht="11.25" customHeight="1" x14ac:dyDescent="0.3">
      <c r="B81" s="103"/>
      <c r="L81" s="103"/>
    </row>
    <row r="82" spans="2:65" s="137" customFormat="1" ht="30" customHeight="1" x14ac:dyDescent="0.3">
      <c r="B82" s="138"/>
      <c r="C82" s="139" t="s">
        <v>126</v>
      </c>
      <c r="D82" s="140" t="s">
        <v>56</v>
      </c>
      <c r="E82" s="140" t="s">
        <v>52</v>
      </c>
      <c r="F82" s="140" t="s">
        <v>127</v>
      </c>
      <c r="G82" s="140" t="s">
        <v>128</v>
      </c>
      <c r="H82" s="140" t="s">
        <v>129</v>
      </c>
      <c r="I82" s="140" t="s">
        <v>130</v>
      </c>
      <c r="J82" s="140" t="s">
        <v>131</v>
      </c>
      <c r="K82" s="141" t="s">
        <v>132</v>
      </c>
      <c r="L82" s="138"/>
      <c r="M82" s="142" t="s">
        <v>133</v>
      </c>
      <c r="N82" s="143" t="s">
        <v>41</v>
      </c>
      <c r="O82" s="143" t="s">
        <v>134</v>
      </c>
      <c r="P82" s="143" t="s">
        <v>135</v>
      </c>
      <c r="Q82" s="143" t="s">
        <v>136</v>
      </c>
      <c r="R82" s="143" t="s">
        <v>137</v>
      </c>
      <c r="S82" s="143" t="s">
        <v>138</v>
      </c>
      <c r="T82" s="144" t="s">
        <v>139</v>
      </c>
    </row>
    <row r="83" spans="2:65" s="102" customFormat="1" ht="30" customHeight="1" x14ac:dyDescent="0.35">
      <c r="B83" s="103"/>
      <c r="C83" s="131" t="s">
        <v>120</v>
      </c>
      <c r="J83" s="145">
        <f>$BK$83</f>
        <v>0</v>
      </c>
      <c r="L83" s="103"/>
      <c r="M83" s="146"/>
      <c r="N83" s="107"/>
      <c r="O83" s="107"/>
      <c r="P83" s="147">
        <f>$P$84</f>
        <v>0</v>
      </c>
      <c r="Q83" s="107"/>
      <c r="R83" s="147">
        <f>$R$84</f>
        <v>0</v>
      </c>
      <c r="S83" s="107"/>
      <c r="T83" s="148">
        <f>$T$84</f>
        <v>0</v>
      </c>
      <c r="AT83" s="102" t="s">
        <v>70</v>
      </c>
      <c r="AU83" s="102" t="s">
        <v>121</v>
      </c>
      <c r="BK83" s="149">
        <f>$BK$84</f>
        <v>0</v>
      </c>
    </row>
    <row r="84" spans="2:65" s="150" customFormat="1" ht="37.5" customHeight="1" x14ac:dyDescent="0.35">
      <c r="B84" s="151"/>
      <c r="D84" s="152" t="s">
        <v>70</v>
      </c>
      <c r="E84" s="153" t="s">
        <v>380</v>
      </c>
      <c r="F84" s="153" t="s">
        <v>1711</v>
      </c>
      <c r="J84" s="154">
        <f>$BK$84</f>
        <v>0</v>
      </c>
      <c r="L84" s="151"/>
      <c r="M84" s="155"/>
      <c r="P84" s="156">
        <f>$P$85</f>
        <v>0</v>
      </c>
      <c r="R84" s="156">
        <f>$R$85</f>
        <v>0</v>
      </c>
      <c r="T84" s="157">
        <f>$T$85</f>
        <v>0</v>
      </c>
      <c r="AR84" s="152" t="s">
        <v>168</v>
      </c>
      <c r="AT84" s="152" t="s">
        <v>70</v>
      </c>
      <c r="AU84" s="152" t="s">
        <v>71</v>
      </c>
      <c r="AY84" s="152" t="s">
        <v>142</v>
      </c>
      <c r="BK84" s="158">
        <f>$BK$85</f>
        <v>0</v>
      </c>
    </row>
    <row r="85" spans="2:65" s="102" customFormat="1" ht="15.75" customHeight="1" x14ac:dyDescent="0.3">
      <c r="B85" s="103"/>
      <c r="C85" s="159" t="s">
        <v>77</v>
      </c>
      <c r="D85" s="159" t="s">
        <v>145</v>
      </c>
      <c r="E85" s="160" t="s">
        <v>2027</v>
      </c>
      <c r="F85" s="161" t="s">
        <v>2028</v>
      </c>
      <c r="G85" s="162" t="s">
        <v>148</v>
      </c>
      <c r="H85" s="163">
        <v>1</v>
      </c>
      <c r="I85" s="171"/>
      <c r="J85" s="164">
        <f>ROUND($I$85*$H$85,2)</f>
        <v>0</v>
      </c>
      <c r="K85" s="161"/>
      <c r="L85" s="103"/>
      <c r="M85" s="165"/>
      <c r="N85" s="166" t="s">
        <v>42</v>
      </c>
      <c r="O85" s="167">
        <v>0</v>
      </c>
      <c r="P85" s="167">
        <f>$O$85*$H$85</f>
        <v>0</v>
      </c>
      <c r="Q85" s="167">
        <v>0</v>
      </c>
      <c r="R85" s="167">
        <f>$Q$85*$H$85</f>
        <v>0</v>
      </c>
      <c r="S85" s="167">
        <v>0</v>
      </c>
      <c r="T85" s="168">
        <f>$S$85*$H$85</f>
        <v>0</v>
      </c>
      <c r="AR85" s="99" t="s">
        <v>570</v>
      </c>
      <c r="AT85" s="99" t="s">
        <v>145</v>
      </c>
      <c r="AU85" s="99" t="s">
        <v>77</v>
      </c>
      <c r="AY85" s="102" t="s">
        <v>142</v>
      </c>
      <c r="BE85" s="169">
        <f>IF($N$85="základní",$J$85,0)</f>
        <v>0</v>
      </c>
      <c r="BF85" s="169">
        <f>IF($N$85="snížená",$J$85,0)</f>
        <v>0</v>
      </c>
      <c r="BG85" s="169">
        <f>IF($N$85="zákl. přenesená",$J$85,0)</f>
        <v>0</v>
      </c>
      <c r="BH85" s="169">
        <f>IF($N$85="sníž. přenesená",$J$85,0)</f>
        <v>0</v>
      </c>
      <c r="BI85" s="169">
        <f>IF($N$85="nulová",$J$85,0)</f>
        <v>0</v>
      </c>
      <c r="BJ85" s="99" t="s">
        <v>77</v>
      </c>
      <c r="BK85" s="169">
        <f>ROUND($I$85*$H$85,2)</f>
        <v>0</v>
      </c>
      <c r="BL85" s="99" t="s">
        <v>570</v>
      </c>
      <c r="BM85" s="99" t="s">
        <v>2029</v>
      </c>
    </row>
    <row r="86" spans="2:65" s="102" customFormat="1" ht="7.5" customHeight="1" x14ac:dyDescent="0.3">
      <c r="B86" s="122"/>
      <c r="C86" s="123"/>
      <c r="D86" s="123"/>
      <c r="E86" s="123"/>
      <c r="F86" s="123"/>
      <c r="G86" s="123"/>
      <c r="H86" s="123"/>
      <c r="I86" s="123"/>
      <c r="J86" s="123"/>
      <c r="K86" s="123"/>
      <c r="L86" s="103"/>
    </row>
    <row r="1373" s="90" customFormat="1" ht="14.25" customHeight="1" x14ac:dyDescent="0.3"/>
  </sheetData>
  <sheetProtection algorithmName="SHA-512" hashValue="4z5zygHdmaA0gHwQ5ETXIaAZxTOEZUu3vjWKQmWHb9f6WQJPzIbH0axvh2c5BWRJtOh5wZWn69CX42wyTR60Rw==" saltValue="fzE0tSgjPpsQ3zxSYvMkRQ==" spinCount="100000" sheet="1" objects="1" scenarios="1" selectLockedCells="1"/>
  <autoFilter ref="C82:K82"/>
  <mergeCells count="12">
    <mergeCell ref="E75:H75"/>
    <mergeCell ref="G1:H1"/>
    <mergeCell ref="L2:V2"/>
    <mergeCell ref="E7:H7"/>
    <mergeCell ref="E9:H9"/>
    <mergeCell ref="E11:H11"/>
    <mergeCell ref="E26:H26"/>
    <mergeCell ref="E47:H47"/>
    <mergeCell ref="E49:H49"/>
    <mergeCell ref="E51:H51"/>
    <mergeCell ref="E71:H71"/>
    <mergeCell ref="E73:H73"/>
  </mergeCells>
  <hyperlinks>
    <hyperlink ref="F1:G1" location="C2" tooltip="Krycí list soupisu" display="1) Krycí list soupisu"/>
    <hyperlink ref="G1:H1" location="C58" tooltip="Rekapitulace" display="2) Rekapitulace"/>
    <hyperlink ref="J1" location="C82"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373"/>
  <sheetViews>
    <sheetView showGridLines="0" workbookViewId="0">
      <pane ySplit="1" topLeftCell="A69" activePane="bottomLeft" state="frozenSplit"/>
      <selection pane="bottomLeft" activeCell="I85" sqref="I85"/>
    </sheetView>
  </sheetViews>
  <sheetFormatPr defaultColWidth="10.5" defaultRowHeight="14.25" customHeight="1" x14ac:dyDescent="0.3"/>
  <cols>
    <col min="1" max="1" width="8.33203125" style="90" customWidth="1"/>
    <col min="2" max="2" width="1.6640625" style="90" customWidth="1"/>
    <col min="3" max="3" width="4.1640625" style="90" customWidth="1"/>
    <col min="4" max="4" width="4.33203125" style="90" customWidth="1"/>
    <col min="5" max="5" width="17.1640625" style="90" customWidth="1"/>
    <col min="6" max="6" width="90.83203125" style="90" customWidth="1"/>
    <col min="7" max="7" width="8.6640625" style="90" customWidth="1"/>
    <col min="8" max="8" width="11.1640625" style="90" customWidth="1"/>
    <col min="9" max="9" width="12.6640625" style="90" customWidth="1"/>
    <col min="10" max="10" width="23.5" style="90" customWidth="1"/>
    <col min="11" max="11" width="15.5" style="90" customWidth="1"/>
    <col min="12" max="12" width="10.5" style="170" customWidth="1"/>
    <col min="13" max="18" width="10.5" style="90" hidden="1" customWidth="1"/>
    <col min="19" max="19" width="8.1640625" style="90" hidden="1" customWidth="1"/>
    <col min="20" max="20" width="29.6640625" style="90" hidden="1" customWidth="1"/>
    <col min="21" max="21" width="16.33203125" style="90" hidden="1" customWidth="1"/>
    <col min="22" max="22" width="12.33203125" style="90" customWidth="1"/>
    <col min="23" max="23" width="16.33203125" style="90" customWidth="1"/>
    <col min="24" max="24" width="12.1640625" style="90" customWidth="1"/>
    <col min="25" max="25" width="15" style="90" customWidth="1"/>
    <col min="26" max="26" width="11" style="90" customWidth="1"/>
    <col min="27" max="27" width="15" style="90" customWidth="1"/>
    <col min="28" max="28" width="16.33203125" style="90" customWidth="1"/>
    <col min="29" max="29" width="11" style="90" customWidth="1"/>
    <col min="30" max="30" width="15" style="90" customWidth="1"/>
    <col min="31" max="31" width="16.33203125" style="90" customWidth="1"/>
    <col min="32" max="43" width="10.5" style="170" customWidth="1"/>
    <col min="44" max="65" width="10.5" style="90" hidden="1" customWidth="1"/>
    <col min="66" max="16384" width="10.5" style="170"/>
  </cols>
  <sheetData>
    <row r="1" spans="1:256" s="89" customFormat="1" ht="22.5" customHeight="1" x14ac:dyDescent="0.3">
      <c r="A1" s="4"/>
      <c r="B1" s="2"/>
      <c r="C1" s="2"/>
      <c r="D1" s="3" t="s">
        <v>1</v>
      </c>
      <c r="E1" s="2"/>
      <c r="F1" s="6" t="s">
        <v>2044</v>
      </c>
      <c r="G1" s="303" t="s">
        <v>2045</v>
      </c>
      <c r="H1" s="303"/>
      <c r="I1" s="2"/>
      <c r="J1" s="6" t="s">
        <v>2046</v>
      </c>
      <c r="K1" s="3" t="s">
        <v>113</v>
      </c>
      <c r="L1" s="6" t="s">
        <v>2047</v>
      </c>
      <c r="M1" s="6"/>
      <c r="N1" s="6"/>
      <c r="O1" s="6"/>
      <c r="P1" s="6"/>
      <c r="Q1" s="6"/>
      <c r="R1" s="6"/>
      <c r="S1" s="6"/>
      <c r="T1" s="6"/>
      <c r="U1" s="5"/>
      <c r="V1" s="5"/>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s="90" customFormat="1" ht="37.5" customHeight="1" x14ac:dyDescent="0.3">
      <c r="L2" s="300" t="s">
        <v>5</v>
      </c>
      <c r="M2" s="264"/>
      <c r="N2" s="264"/>
      <c r="O2" s="264"/>
      <c r="P2" s="264"/>
      <c r="Q2" s="264"/>
      <c r="R2" s="264"/>
      <c r="S2" s="264"/>
      <c r="T2" s="264"/>
      <c r="U2" s="264"/>
      <c r="V2" s="264"/>
      <c r="AT2" s="90" t="s">
        <v>102</v>
      </c>
    </row>
    <row r="3" spans="1:256" s="90" customFormat="1" ht="7.5" customHeight="1" x14ac:dyDescent="0.3">
      <c r="B3" s="91"/>
      <c r="C3" s="92"/>
      <c r="D3" s="92"/>
      <c r="E3" s="92"/>
      <c r="F3" s="92"/>
      <c r="G3" s="92"/>
      <c r="H3" s="92"/>
      <c r="I3" s="92"/>
      <c r="J3" s="92"/>
      <c r="K3" s="93"/>
      <c r="AT3" s="90" t="s">
        <v>79</v>
      </c>
    </row>
    <row r="4" spans="1:256" s="90" customFormat="1" ht="37.5" customHeight="1" x14ac:dyDescent="0.3">
      <c r="B4" s="94"/>
      <c r="D4" s="95" t="s">
        <v>114</v>
      </c>
      <c r="K4" s="96"/>
      <c r="M4" s="97" t="s">
        <v>10</v>
      </c>
      <c r="AT4" s="90" t="s">
        <v>3</v>
      </c>
    </row>
    <row r="5" spans="1:256" s="90" customFormat="1" ht="7.5" customHeight="1" x14ac:dyDescent="0.3">
      <c r="B5" s="94"/>
      <c r="K5" s="96"/>
    </row>
    <row r="6" spans="1:256" s="90" customFormat="1" ht="15.75" customHeight="1" x14ac:dyDescent="0.3">
      <c r="B6" s="94"/>
      <c r="D6" s="98" t="s">
        <v>14</v>
      </c>
      <c r="K6" s="96"/>
    </row>
    <row r="7" spans="1:256" s="90" customFormat="1" ht="15.75" customHeight="1" x14ac:dyDescent="0.3">
      <c r="B7" s="94"/>
      <c r="E7" s="304" t="str">
        <f>'Rekapitulace stavby'!$K$6</f>
        <v>REKONSTRUKCE OBJEKTU I KRAJSKÉ ZDRAVOTNÍ a.s. - NEMOCNICE DĚČÍN o.z.</v>
      </c>
      <c r="F7" s="264"/>
      <c r="G7" s="264"/>
      <c r="H7" s="264"/>
      <c r="K7" s="96"/>
    </row>
    <row r="8" spans="1:256" s="90" customFormat="1" ht="15.75" customHeight="1" x14ac:dyDescent="0.3">
      <c r="B8" s="94"/>
      <c r="D8" s="98" t="s">
        <v>115</v>
      </c>
      <c r="K8" s="96"/>
    </row>
    <row r="9" spans="1:256" s="99" customFormat="1" ht="16.5" customHeight="1" x14ac:dyDescent="0.3">
      <c r="B9" s="100"/>
      <c r="E9" s="304" t="s">
        <v>256</v>
      </c>
      <c r="F9" s="305"/>
      <c r="G9" s="305"/>
      <c r="H9" s="305"/>
      <c r="K9" s="101"/>
    </row>
    <row r="10" spans="1:256" s="102" customFormat="1" ht="15.75" customHeight="1" x14ac:dyDescent="0.3">
      <c r="B10" s="103"/>
      <c r="D10" s="98" t="s">
        <v>257</v>
      </c>
      <c r="K10" s="104"/>
    </row>
    <row r="11" spans="1:256" s="102" customFormat="1" ht="37.5" customHeight="1" x14ac:dyDescent="0.3">
      <c r="B11" s="103"/>
      <c r="E11" s="301" t="s">
        <v>2030</v>
      </c>
      <c r="F11" s="270"/>
      <c r="G11" s="270"/>
      <c r="H11" s="270"/>
      <c r="K11" s="104"/>
    </row>
    <row r="12" spans="1:256" s="102" customFormat="1" ht="14.25" customHeight="1" x14ac:dyDescent="0.3">
      <c r="B12" s="103"/>
      <c r="K12" s="104"/>
    </row>
    <row r="13" spans="1:256" s="102" customFormat="1" ht="15" customHeight="1" x14ac:dyDescent="0.3">
      <c r="B13" s="103"/>
      <c r="D13" s="98" t="s">
        <v>16</v>
      </c>
      <c r="F13" s="105"/>
      <c r="I13" s="98" t="s">
        <v>18</v>
      </c>
      <c r="J13" s="105"/>
      <c r="K13" s="104"/>
    </row>
    <row r="14" spans="1:256" s="102" customFormat="1" ht="15" customHeight="1" x14ac:dyDescent="0.3">
      <c r="B14" s="103"/>
      <c r="D14" s="98" t="s">
        <v>20</v>
      </c>
      <c r="F14" s="105" t="s">
        <v>21</v>
      </c>
      <c r="I14" s="98" t="s">
        <v>22</v>
      </c>
      <c r="J14" s="106" t="str">
        <f>'Rekapitulace stavby'!$AN$8</f>
        <v>22.05.2016</v>
      </c>
      <c r="K14" s="104"/>
    </row>
    <row r="15" spans="1:256" s="102" customFormat="1" ht="12" customHeight="1" x14ac:dyDescent="0.3">
      <c r="B15" s="103"/>
      <c r="K15" s="104"/>
    </row>
    <row r="16" spans="1:256" s="102" customFormat="1" ht="15" customHeight="1" x14ac:dyDescent="0.3">
      <c r="B16" s="103"/>
      <c r="D16" s="98" t="s">
        <v>26</v>
      </c>
      <c r="I16" s="98" t="s">
        <v>27</v>
      </c>
      <c r="J16" s="105"/>
      <c r="K16" s="104"/>
    </row>
    <row r="17" spans="2:11" s="102" customFormat="1" ht="18.75" customHeight="1" x14ac:dyDescent="0.3">
      <c r="B17" s="103"/>
      <c r="E17" s="105" t="s">
        <v>28</v>
      </c>
      <c r="I17" s="98" t="s">
        <v>29</v>
      </c>
      <c r="J17" s="105"/>
      <c r="K17" s="104"/>
    </row>
    <row r="18" spans="2:11" s="102" customFormat="1" ht="7.5" customHeight="1" x14ac:dyDescent="0.3">
      <c r="B18" s="103"/>
      <c r="K18" s="104"/>
    </row>
    <row r="19" spans="2:11" s="102" customFormat="1" ht="15" customHeight="1" x14ac:dyDescent="0.3">
      <c r="B19" s="103"/>
      <c r="D19" s="98" t="s">
        <v>30</v>
      </c>
      <c r="I19" s="98" t="s">
        <v>27</v>
      </c>
      <c r="J19" s="105"/>
      <c r="K19" s="104"/>
    </row>
    <row r="20" spans="2:11" s="102" customFormat="1" ht="18.75" customHeight="1" x14ac:dyDescent="0.3">
      <c r="B20" s="103"/>
      <c r="E20" s="105" t="s">
        <v>31</v>
      </c>
      <c r="I20" s="98" t="s">
        <v>29</v>
      </c>
      <c r="J20" s="105"/>
      <c r="K20" s="104"/>
    </row>
    <row r="21" spans="2:11" s="102" customFormat="1" ht="7.5" customHeight="1" x14ac:dyDescent="0.3">
      <c r="B21" s="103"/>
      <c r="K21" s="104"/>
    </row>
    <row r="22" spans="2:11" s="102" customFormat="1" ht="15" customHeight="1" x14ac:dyDescent="0.3">
      <c r="B22" s="103"/>
      <c r="D22" s="98" t="s">
        <v>32</v>
      </c>
      <c r="I22" s="98" t="s">
        <v>27</v>
      </c>
      <c r="J22" s="105"/>
      <c r="K22" s="104"/>
    </row>
    <row r="23" spans="2:11" s="102" customFormat="1" ht="18.75" customHeight="1" x14ac:dyDescent="0.3">
      <c r="B23" s="103"/>
      <c r="E23" s="105" t="s">
        <v>33</v>
      </c>
      <c r="I23" s="98" t="s">
        <v>29</v>
      </c>
      <c r="J23" s="105"/>
      <c r="K23" s="104"/>
    </row>
    <row r="24" spans="2:11" s="102" customFormat="1" ht="7.5" customHeight="1" x14ac:dyDescent="0.3">
      <c r="B24" s="103"/>
      <c r="K24" s="104"/>
    </row>
    <row r="25" spans="2:11" s="102" customFormat="1" ht="15" customHeight="1" x14ac:dyDescent="0.3">
      <c r="B25" s="103"/>
      <c r="D25" s="98" t="s">
        <v>35</v>
      </c>
      <c r="K25" s="104"/>
    </row>
    <row r="26" spans="2:11" s="99" customFormat="1" ht="78" customHeight="1" x14ac:dyDescent="0.3">
      <c r="B26" s="100"/>
      <c r="E26" s="266" t="s">
        <v>36</v>
      </c>
      <c r="F26" s="305"/>
      <c r="G26" s="305"/>
      <c r="H26" s="305"/>
      <c r="K26" s="101"/>
    </row>
    <row r="27" spans="2:11" s="102" customFormat="1" ht="7.5" customHeight="1" x14ac:dyDescent="0.3">
      <c r="B27" s="103"/>
      <c r="K27" s="104"/>
    </row>
    <row r="28" spans="2:11" s="102" customFormat="1" ht="7.5" customHeight="1" x14ac:dyDescent="0.3">
      <c r="B28" s="103"/>
      <c r="D28" s="107"/>
      <c r="E28" s="107"/>
      <c r="F28" s="107"/>
      <c r="G28" s="107"/>
      <c r="H28" s="107"/>
      <c r="I28" s="107"/>
      <c r="J28" s="107"/>
      <c r="K28" s="108"/>
    </row>
    <row r="29" spans="2:11" s="102" customFormat="1" ht="26.25" customHeight="1" x14ac:dyDescent="0.3">
      <c r="B29" s="103"/>
      <c r="D29" s="109" t="s">
        <v>37</v>
      </c>
      <c r="J29" s="110">
        <f>ROUND($J$83,2)</f>
        <v>0</v>
      </c>
      <c r="K29" s="104"/>
    </row>
    <row r="30" spans="2:11" s="102" customFormat="1" ht="7.5" customHeight="1" x14ac:dyDescent="0.3">
      <c r="B30" s="103"/>
      <c r="D30" s="107"/>
      <c r="E30" s="107"/>
      <c r="F30" s="107"/>
      <c r="G30" s="107"/>
      <c r="H30" s="107"/>
      <c r="I30" s="107"/>
      <c r="J30" s="107"/>
      <c r="K30" s="108"/>
    </row>
    <row r="31" spans="2:11" s="102" customFormat="1" ht="15" customHeight="1" x14ac:dyDescent="0.3">
      <c r="B31" s="103"/>
      <c r="F31" s="111" t="s">
        <v>39</v>
      </c>
      <c r="I31" s="111" t="s">
        <v>38</v>
      </c>
      <c r="J31" s="111" t="s">
        <v>40</v>
      </c>
      <c r="K31" s="104"/>
    </row>
    <row r="32" spans="2:11" s="102" customFormat="1" ht="15" customHeight="1" x14ac:dyDescent="0.3">
      <c r="B32" s="103"/>
      <c r="D32" s="112" t="s">
        <v>41</v>
      </c>
      <c r="E32" s="112" t="s">
        <v>42</v>
      </c>
      <c r="F32" s="113">
        <f>ROUND(SUM($BE$83:$BE$85),2)</f>
        <v>0</v>
      </c>
      <c r="I32" s="114">
        <v>0.21</v>
      </c>
      <c r="J32" s="113">
        <f>ROUND(ROUND((SUM($BE$83:$BE$85)),2)*$I$32,2)</f>
        <v>0</v>
      </c>
      <c r="K32" s="104"/>
    </row>
    <row r="33" spans="2:11" s="102" customFormat="1" ht="15" customHeight="1" x14ac:dyDescent="0.3">
      <c r="B33" s="103"/>
      <c r="E33" s="112" t="s">
        <v>43</v>
      </c>
      <c r="F33" s="113">
        <f>ROUND(SUM($BF$83:$BF$85),2)</f>
        <v>0</v>
      </c>
      <c r="I33" s="114">
        <v>0.15</v>
      </c>
      <c r="J33" s="113">
        <f>ROUND(ROUND((SUM($BF$83:$BF$85)),2)*$I$33,2)</f>
        <v>0</v>
      </c>
      <c r="K33" s="104"/>
    </row>
    <row r="34" spans="2:11" s="102" customFormat="1" ht="15" hidden="1" customHeight="1" x14ac:dyDescent="0.3">
      <c r="B34" s="103"/>
      <c r="E34" s="112" t="s">
        <v>44</v>
      </c>
      <c r="F34" s="113">
        <f>ROUND(SUM($BG$83:$BG$85),2)</f>
        <v>0</v>
      </c>
      <c r="I34" s="114">
        <v>0.21</v>
      </c>
      <c r="J34" s="113">
        <v>0</v>
      </c>
      <c r="K34" s="104"/>
    </row>
    <row r="35" spans="2:11" s="102" customFormat="1" ht="15" hidden="1" customHeight="1" x14ac:dyDescent="0.3">
      <c r="B35" s="103"/>
      <c r="E35" s="112" t="s">
        <v>45</v>
      </c>
      <c r="F35" s="113">
        <f>ROUND(SUM($BH$83:$BH$85),2)</f>
        <v>0</v>
      </c>
      <c r="I35" s="114">
        <v>0.15</v>
      </c>
      <c r="J35" s="113">
        <v>0</v>
      </c>
      <c r="K35" s="104"/>
    </row>
    <row r="36" spans="2:11" s="102" customFormat="1" ht="15" hidden="1" customHeight="1" x14ac:dyDescent="0.3">
      <c r="B36" s="103"/>
      <c r="E36" s="112" t="s">
        <v>46</v>
      </c>
      <c r="F36" s="113">
        <f>ROUND(SUM($BI$83:$BI$85),2)</f>
        <v>0</v>
      </c>
      <c r="I36" s="114">
        <v>0</v>
      </c>
      <c r="J36" s="113">
        <v>0</v>
      </c>
      <c r="K36" s="104"/>
    </row>
    <row r="37" spans="2:11" s="102" customFormat="1" ht="7.5" customHeight="1" x14ac:dyDescent="0.3">
      <c r="B37" s="103"/>
      <c r="K37" s="104"/>
    </row>
    <row r="38" spans="2:11" s="102" customFormat="1" ht="26.25" customHeight="1" x14ac:dyDescent="0.3">
      <c r="B38" s="103"/>
      <c r="C38" s="115"/>
      <c r="D38" s="116" t="s">
        <v>47</v>
      </c>
      <c r="E38" s="117"/>
      <c r="F38" s="117"/>
      <c r="G38" s="118" t="s">
        <v>48</v>
      </c>
      <c r="H38" s="119" t="s">
        <v>49</v>
      </c>
      <c r="I38" s="117"/>
      <c r="J38" s="120">
        <f>SUM($J$29:$J$36)</f>
        <v>0</v>
      </c>
      <c r="K38" s="121"/>
    </row>
    <row r="39" spans="2:11" s="102" customFormat="1" ht="15" customHeight="1" x14ac:dyDescent="0.3">
      <c r="B39" s="122"/>
      <c r="C39" s="123"/>
      <c r="D39" s="123"/>
      <c r="E39" s="123"/>
      <c r="F39" s="123"/>
      <c r="G39" s="123"/>
      <c r="H39" s="123"/>
      <c r="I39" s="123"/>
      <c r="J39" s="123"/>
      <c r="K39" s="124"/>
    </row>
    <row r="43" spans="2:11" s="102" customFormat="1" ht="7.5" customHeight="1" x14ac:dyDescent="0.3">
      <c r="B43" s="125"/>
      <c r="C43" s="126"/>
      <c r="D43" s="126"/>
      <c r="E43" s="126"/>
      <c r="F43" s="126"/>
      <c r="G43" s="126"/>
      <c r="H43" s="126"/>
      <c r="I43" s="126"/>
      <c r="J43" s="126"/>
      <c r="K43" s="127"/>
    </row>
    <row r="44" spans="2:11" s="102" customFormat="1" ht="37.5" customHeight="1" x14ac:dyDescent="0.3">
      <c r="B44" s="103"/>
      <c r="C44" s="95" t="s">
        <v>117</v>
      </c>
      <c r="K44" s="104"/>
    </row>
    <row r="45" spans="2:11" s="102" customFormat="1" ht="7.5" customHeight="1" x14ac:dyDescent="0.3">
      <c r="B45" s="103"/>
      <c r="K45" s="104"/>
    </row>
    <row r="46" spans="2:11" s="102" customFormat="1" ht="15" customHeight="1" x14ac:dyDescent="0.3">
      <c r="B46" s="103"/>
      <c r="C46" s="98" t="s">
        <v>14</v>
      </c>
      <c r="K46" s="104"/>
    </row>
    <row r="47" spans="2:11" s="102" customFormat="1" ht="16.5" customHeight="1" x14ac:dyDescent="0.3">
      <c r="B47" s="103"/>
      <c r="E47" s="304" t="str">
        <f>$E$7</f>
        <v>REKONSTRUKCE OBJEKTU I KRAJSKÉ ZDRAVOTNÍ a.s. - NEMOCNICE DĚČÍN o.z.</v>
      </c>
      <c r="F47" s="270"/>
      <c r="G47" s="270"/>
      <c r="H47" s="270"/>
      <c r="K47" s="104"/>
    </row>
    <row r="48" spans="2:11" s="90" customFormat="1" ht="15.75" customHeight="1" x14ac:dyDescent="0.3">
      <c r="B48" s="94"/>
      <c r="C48" s="98" t="s">
        <v>115</v>
      </c>
      <c r="K48" s="96"/>
    </row>
    <row r="49" spans="2:47" s="102" customFormat="1" ht="16.5" customHeight="1" x14ac:dyDescent="0.3">
      <c r="B49" s="103"/>
      <c r="E49" s="304" t="s">
        <v>256</v>
      </c>
      <c r="F49" s="270"/>
      <c r="G49" s="270"/>
      <c r="H49" s="270"/>
      <c r="K49" s="104"/>
    </row>
    <row r="50" spans="2:47" s="102" customFormat="1" ht="15" customHeight="1" x14ac:dyDescent="0.3">
      <c r="B50" s="103"/>
      <c r="C50" s="98" t="s">
        <v>257</v>
      </c>
      <c r="K50" s="104"/>
    </row>
    <row r="51" spans="2:47" s="102" customFormat="1" ht="19.5" customHeight="1" x14ac:dyDescent="0.3">
      <c r="B51" s="103"/>
      <c r="E51" s="301" t="str">
        <f>$E$11</f>
        <v>SO 01 - D.1.4.7 - Zařízení pro vytápění budov - výměníková stanice</v>
      </c>
      <c r="F51" s="270"/>
      <c r="G51" s="270"/>
      <c r="H51" s="270"/>
      <c r="K51" s="104"/>
    </row>
    <row r="52" spans="2:47" s="102" customFormat="1" ht="7.5" customHeight="1" x14ac:dyDescent="0.3">
      <c r="B52" s="103"/>
      <c r="K52" s="104"/>
    </row>
    <row r="53" spans="2:47" s="102" customFormat="1" ht="18.75" customHeight="1" x14ac:dyDescent="0.3">
      <c r="B53" s="103"/>
      <c r="C53" s="98" t="s">
        <v>20</v>
      </c>
      <c r="F53" s="105" t="str">
        <f>$F$14</f>
        <v>Děčín</v>
      </c>
      <c r="I53" s="98" t="s">
        <v>22</v>
      </c>
      <c r="J53" s="106" t="str">
        <f>IF($J$14="","",$J$14)</f>
        <v>22.05.2016</v>
      </c>
      <c r="K53" s="104"/>
    </row>
    <row r="54" spans="2:47" s="102" customFormat="1" ht="7.5" customHeight="1" x14ac:dyDescent="0.3">
      <c r="B54" s="103"/>
      <c r="K54" s="104"/>
    </row>
    <row r="55" spans="2:47" s="102" customFormat="1" ht="15.75" customHeight="1" x14ac:dyDescent="0.3">
      <c r="B55" s="103"/>
      <c r="C55" s="98" t="s">
        <v>26</v>
      </c>
      <c r="F55" s="105" t="str">
        <f>$E$17</f>
        <v>KRAJSKÁ ZDRAVOTNÍ a.s.</v>
      </c>
      <c r="I55" s="98" t="s">
        <v>32</v>
      </c>
      <c r="J55" s="105" t="str">
        <f>$E$23</f>
        <v>KANIA a.s. , Ostrava</v>
      </c>
      <c r="K55" s="104"/>
    </row>
    <row r="56" spans="2:47" s="102" customFormat="1" ht="15" customHeight="1" x14ac:dyDescent="0.3">
      <c r="B56" s="103"/>
      <c r="C56" s="98" t="s">
        <v>30</v>
      </c>
      <c r="F56" s="105" t="str">
        <f>IF($E$20="","",$E$20)</f>
        <v>Na základě výběrového řízení</v>
      </c>
      <c r="K56" s="104"/>
    </row>
    <row r="57" spans="2:47" s="102" customFormat="1" ht="11.25" customHeight="1" x14ac:dyDescent="0.3">
      <c r="B57" s="103"/>
      <c r="K57" s="104"/>
    </row>
    <row r="58" spans="2:47" s="102" customFormat="1" ht="30" customHeight="1" x14ac:dyDescent="0.3">
      <c r="B58" s="103"/>
      <c r="C58" s="128" t="s">
        <v>118</v>
      </c>
      <c r="D58" s="115"/>
      <c r="E58" s="115"/>
      <c r="F58" s="115"/>
      <c r="G58" s="115"/>
      <c r="H58" s="115"/>
      <c r="I58" s="115"/>
      <c r="J58" s="129" t="s">
        <v>119</v>
      </c>
      <c r="K58" s="130"/>
    </row>
    <row r="59" spans="2:47" s="102" customFormat="1" ht="11.25" customHeight="1" x14ac:dyDescent="0.3">
      <c r="B59" s="103"/>
      <c r="K59" s="104"/>
    </row>
    <row r="60" spans="2:47" s="102" customFormat="1" ht="30" customHeight="1" x14ac:dyDescent="0.3">
      <c r="B60" s="103"/>
      <c r="C60" s="131" t="s">
        <v>120</v>
      </c>
      <c r="J60" s="110">
        <f>$J$83</f>
        <v>0</v>
      </c>
      <c r="K60" s="104"/>
      <c r="AU60" s="102" t="s">
        <v>121</v>
      </c>
    </row>
    <row r="61" spans="2:47" s="132" customFormat="1" ht="25.5" customHeight="1" x14ac:dyDescent="0.3">
      <c r="B61" s="133"/>
      <c r="D61" s="134" t="s">
        <v>270</v>
      </c>
      <c r="E61" s="134"/>
      <c r="F61" s="134"/>
      <c r="G61" s="134"/>
      <c r="H61" s="134"/>
      <c r="I61" s="134"/>
      <c r="J61" s="135">
        <f>$J$84</f>
        <v>0</v>
      </c>
      <c r="K61" s="136"/>
    </row>
    <row r="62" spans="2:47" s="102" customFormat="1" ht="22.5" customHeight="1" x14ac:dyDescent="0.3">
      <c r="B62" s="103"/>
      <c r="K62" s="104"/>
    </row>
    <row r="63" spans="2:47" s="102" customFormat="1" ht="7.5" customHeight="1" x14ac:dyDescent="0.3">
      <c r="B63" s="122"/>
      <c r="C63" s="123"/>
      <c r="D63" s="123"/>
      <c r="E63" s="123"/>
      <c r="F63" s="123"/>
      <c r="G63" s="123"/>
      <c r="H63" s="123"/>
      <c r="I63" s="123"/>
      <c r="J63" s="123"/>
      <c r="K63" s="124"/>
    </row>
    <row r="67" spans="2:12" s="102" customFormat="1" ht="7.5" customHeight="1" x14ac:dyDescent="0.3">
      <c r="B67" s="125"/>
      <c r="C67" s="126"/>
      <c r="D67" s="126"/>
      <c r="E67" s="126"/>
      <c r="F67" s="126"/>
      <c r="G67" s="126"/>
      <c r="H67" s="126"/>
      <c r="I67" s="126"/>
      <c r="J67" s="126"/>
      <c r="K67" s="126"/>
      <c r="L67" s="103"/>
    </row>
    <row r="68" spans="2:12" s="102" customFormat="1" ht="37.5" customHeight="1" x14ac:dyDescent="0.3">
      <c r="B68" s="103"/>
      <c r="C68" s="95" t="s">
        <v>125</v>
      </c>
      <c r="L68" s="103"/>
    </row>
    <row r="69" spans="2:12" s="102" customFormat="1" ht="7.5" customHeight="1" x14ac:dyDescent="0.3">
      <c r="B69" s="103"/>
      <c r="L69" s="103"/>
    </row>
    <row r="70" spans="2:12" s="102" customFormat="1" ht="15" customHeight="1" x14ac:dyDescent="0.3">
      <c r="B70" s="103"/>
      <c r="C70" s="98" t="s">
        <v>14</v>
      </c>
      <c r="L70" s="103"/>
    </row>
    <row r="71" spans="2:12" s="102" customFormat="1" ht="16.5" customHeight="1" x14ac:dyDescent="0.3">
      <c r="B71" s="103"/>
      <c r="E71" s="304" t="str">
        <f>$E$7</f>
        <v>REKONSTRUKCE OBJEKTU I KRAJSKÉ ZDRAVOTNÍ a.s. - NEMOCNICE DĚČÍN o.z.</v>
      </c>
      <c r="F71" s="270"/>
      <c r="G71" s="270"/>
      <c r="H71" s="270"/>
      <c r="L71" s="103"/>
    </row>
    <row r="72" spans="2:12" s="90" customFormat="1" ht="15.75" customHeight="1" x14ac:dyDescent="0.3">
      <c r="B72" s="94"/>
      <c r="C72" s="98" t="s">
        <v>115</v>
      </c>
      <c r="L72" s="94"/>
    </row>
    <row r="73" spans="2:12" s="102" customFormat="1" ht="16.5" customHeight="1" x14ac:dyDescent="0.3">
      <c r="B73" s="103"/>
      <c r="E73" s="304" t="s">
        <v>256</v>
      </c>
      <c r="F73" s="270"/>
      <c r="G73" s="270"/>
      <c r="H73" s="270"/>
      <c r="L73" s="103"/>
    </row>
    <row r="74" spans="2:12" s="102" customFormat="1" ht="15" customHeight="1" x14ac:dyDescent="0.3">
      <c r="B74" s="103"/>
      <c r="C74" s="98" t="s">
        <v>257</v>
      </c>
      <c r="L74" s="103"/>
    </row>
    <row r="75" spans="2:12" s="102" customFormat="1" ht="19.5" customHeight="1" x14ac:dyDescent="0.3">
      <c r="B75" s="103"/>
      <c r="E75" s="301" t="str">
        <f>$E$11</f>
        <v>SO 01 - D.1.4.7 - Zařízení pro vytápění budov - výměníková stanice</v>
      </c>
      <c r="F75" s="270"/>
      <c r="G75" s="270"/>
      <c r="H75" s="270"/>
      <c r="L75" s="103"/>
    </row>
    <row r="76" spans="2:12" s="102" customFormat="1" ht="7.5" customHeight="1" x14ac:dyDescent="0.3">
      <c r="B76" s="103"/>
      <c r="L76" s="103"/>
    </row>
    <row r="77" spans="2:12" s="102" customFormat="1" ht="18.75" customHeight="1" x14ac:dyDescent="0.3">
      <c r="B77" s="103"/>
      <c r="C77" s="98" t="s">
        <v>20</v>
      </c>
      <c r="F77" s="105" t="str">
        <f>$F$14</f>
        <v>Děčín</v>
      </c>
      <c r="I77" s="98" t="s">
        <v>22</v>
      </c>
      <c r="J77" s="106" t="str">
        <f>IF($J$14="","",$J$14)</f>
        <v>22.05.2016</v>
      </c>
      <c r="L77" s="103"/>
    </row>
    <row r="78" spans="2:12" s="102" customFormat="1" ht="7.5" customHeight="1" x14ac:dyDescent="0.3">
      <c r="B78" s="103"/>
      <c r="L78" s="103"/>
    </row>
    <row r="79" spans="2:12" s="102" customFormat="1" ht="15.75" customHeight="1" x14ac:dyDescent="0.3">
      <c r="B79" s="103"/>
      <c r="C79" s="98" t="s">
        <v>26</v>
      </c>
      <c r="F79" s="105" t="str">
        <f>$E$17</f>
        <v>KRAJSKÁ ZDRAVOTNÍ a.s.</v>
      </c>
      <c r="I79" s="98" t="s">
        <v>32</v>
      </c>
      <c r="J79" s="105" t="str">
        <f>$E$23</f>
        <v>KANIA a.s. , Ostrava</v>
      </c>
      <c r="L79" s="103"/>
    </row>
    <row r="80" spans="2:12" s="102" customFormat="1" ht="15" customHeight="1" x14ac:dyDescent="0.3">
      <c r="B80" s="103"/>
      <c r="C80" s="98" t="s">
        <v>30</v>
      </c>
      <c r="F80" s="105" t="str">
        <f>IF($E$20="","",$E$20)</f>
        <v>Na základě výběrového řízení</v>
      </c>
      <c r="L80" s="103"/>
    </row>
    <row r="81" spans="2:65" s="102" customFormat="1" ht="11.25" customHeight="1" x14ac:dyDescent="0.3">
      <c r="B81" s="103"/>
      <c r="L81" s="103"/>
    </row>
    <row r="82" spans="2:65" s="137" customFormat="1" ht="30" customHeight="1" x14ac:dyDescent="0.3">
      <c r="B82" s="138"/>
      <c r="C82" s="139" t="s">
        <v>126</v>
      </c>
      <c r="D82" s="140" t="s">
        <v>56</v>
      </c>
      <c r="E82" s="140" t="s">
        <v>52</v>
      </c>
      <c r="F82" s="140" t="s">
        <v>127</v>
      </c>
      <c r="G82" s="140" t="s">
        <v>128</v>
      </c>
      <c r="H82" s="140" t="s">
        <v>129</v>
      </c>
      <c r="I82" s="140" t="s">
        <v>130</v>
      </c>
      <c r="J82" s="140" t="s">
        <v>131</v>
      </c>
      <c r="K82" s="141" t="s">
        <v>132</v>
      </c>
      <c r="L82" s="138"/>
      <c r="M82" s="142" t="s">
        <v>133</v>
      </c>
      <c r="N82" s="143" t="s">
        <v>41</v>
      </c>
      <c r="O82" s="143" t="s">
        <v>134</v>
      </c>
      <c r="P82" s="143" t="s">
        <v>135</v>
      </c>
      <c r="Q82" s="143" t="s">
        <v>136</v>
      </c>
      <c r="R82" s="143" t="s">
        <v>137</v>
      </c>
      <c r="S82" s="143" t="s">
        <v>138</v>
      </c>
      <c r="T82" s="144" t="s">
        <v>139</v>
      </c>
    </row>
    <row r="83" spans="2:65" s="102" customFormat="1" ht="30" customHeight="1" x14ac:dyDescent="0.35">
      <c r="B83" s="103"/>
      <c r="C83" s="131" t="s">
        <v>120</v>
      </c>
      <c r="J83" s="145">
        <f>$BK$83</f>
        <v>0</v>
      </c>
      <c r="L83" s="103"/>
      <c r="M83" s="146"/>
      <c r="N83" s="107"/>
      <c r="O83" s="107"/>
      <c r="P83" s="147">
        <f>$P$84</f>
        <v>0</v>
      </c>
      <c r="Q83" s="107"/>
      <c r="R83" s="147">
        <f>$R$84</f>
        <v>0</v>
      </c>
      <c r="S83" s="107"/>
      <c r="T83" s="148">
        <f>$T$84</f>
        <v>0</v>
      </c>
      <c r="AT83" s="102" t="s">
        <v>70</v>
      </c>
      <c r="AU83" s="102" t="s">
        <v>121</v>
      </c>
      <c r="BK83" s="149">
        <f>$BK$84</f>
        <v>0</v>
      </c>
    </row>
    <row r="84" spans="2:65" s="150" customFormat="1" ht="37.5" customHeight="1" x14ac:dyDescent="0.35">
      <c r="B84" s="151"/>
      <c r="D84" s="152" t="s">
        <v>70</v>
      </c>
      <c r="E84" s="153" t="s">
        <v>1038</v>
      </c>
      <c r="F84" s="153" t="s">
        <v>1039</v>
      </c>
      <c r="J84" s="154">
        <f>$BK$84</f>
        <v>0</v>
      </c>
      <c r="L84" s="151"/>
      <c r="M84" s="155"/>
      <c r="P84" s="156">
        <f>$P$85</f>
        <v>0</v>
      </c>
      <c r="R84" s="156">
        <f>$R$85</f>
        <v>0</v>
      </c>
      <c r="T84" s="157">
        <f>$T$85</f>
        <v>0</v>
      </c>
      <c r="AR84" s="152" t="s">
        <v>79</v>
      </c>
      <c r="AT84" s="152" t="s">
        <v>70</v>
      </c>
      <c r="AU84" s="152" t="s">
        <v>71</v>
      </c>
      <c r="AY84" s="152" t="s">
        <v>142</v>
      </c>
      <c r="BK84" s="158">
        <f>$BK$85</f>
        <v>0</v>
      </c>
    </row>
    <row r="85" spans="2:65" s="102" customFormat="1" ht="15.75" customHeight="1" x14ac:dyDescent="0.3">
      <c r="B85" s="103"/>
      <c r="C85" s="159" t="s">
        <v>77</v>
      </c>
      <c r="D85" s="159" t="s">
        <v>145</v>
      </c>
      <c r="E85" s="160" t="s">
        <v>2017</v>
      </c>
      <c r="F85" s="161" t="s">
        <v>2031</v>
      </c>
      <c r="G85" s="162" t="s">
        <v>148</v>
      </c>
      <c r="H85" s="163">
        <v>1</v>
      </c>
      <c r="I85" s="171"/>
      <c r="J85" s="164">
        <f>ROUND($I$85*$H$85,2)</f>
        <v>0</v>
      </c>
      <c r="K85" s="161"/>
      <c r="L85" s="103"/>
      <c r="M85" s="165"/>
      <c r="N85" s="166" t="s">
        <v>42</v>
      </c>
      <c r="O85" s="167">
        <v>0</v>
      </c>
      <c r="P85" s="167">
        <f>$O$85*$H$85</f>
        <v>0</v>
      </c>
      <c r="Q85" s="167">
        <v>0</v>
      </c>
      <c r="R85" s="167">
        <f>$Q$85*$H$85</f>
        <v>0</v>
      </c>
      <c r="S85" s="167">
        <v>0</v>
      </c>
      <c r="T85" s="168">
        <f>$S$85*$H$85</f>
        <v>0</v>
      </c>
      <c r="AR85" s="99" t="s">
        <v>226</v>
      </c>
      <c r="AT85" s="99" t="s">
        <v>145</v>
      </c>
      <c r="AU85" s="99" t="s">
        <v>77</v>
      </c>
      <c r="AY85" s="102" t="s">
        <v>142</v>
      </c>
      <c r="BE85" s="169">
        <f>IF($N$85="základní",$J$85,0)</f>
        <v>0</v>
      </c>
      <c r="BF85" s="169">
        <f>IF($N$85="snížená",$J$85,0)</f>
        <v>0</v>
      </c>
      <c r="BG85" s="169">
        <f>IF($N$85="zákl. přenesená",$J$85,0)</f>
        <v>0</v>
      </c>
      <c r="BH85" s="169">
        <f>IF($N$85="sníž. přenesená",$J$85,0)</f>
        <v>0</v>
      </c>
      <c r="BI85" s="169">
        <f>IF($N$85="nulová",$J$85,0)</f>
        <v>0</v>
      </c>
      <c r="BJ85" s="99" t="s">
        <v>77</v>
      </c>
      <c r="BK85" s="169">
        <f>ROUND($I$85*$H$85,2)</f>
        <v>0</v>
      </c>
      <c r="BL85" s="99" t="s">
        <v>226</v>
      </c>
      <c r="BM85" s="99" t="s">
        <v>2032</v>
      </c>
    </row>
    <row r="86" spans="2:65" s="102" customFormat="1" ht="7.5" customHeight="1" x14ac:dyDescent="0.3">
      <c r="B86" s="122"/>
      <c r="C86" s="123"/>
      <c r="D86" s="123"/>
      <c r="E86" s="123"/>
      <c r="F86" s="123"/>
      <c r="G86" s="123"/>
      <c r="H86" s="123"/>
      <c r="I86" s="123"/>
      <c r="J86" s="123"/>
      <c r="K86" s="123"/>
      <c r="L86" s="103"/>
    </row>
    <row r="1373" s="90" customFormat="1" ht="14.25" customHeight="1" x14ac:dyDescent="0.3"/>
  </sheetData>
  <sheetProtection algorithmName="SHA-512" hashValue="uho0/foLB8UVNx3TNogqrmYRLGNfvWxgbp+qSBxxEuKyjeebP52xYyH711lG2jw7EO0pGiAkVQxhPzVoKN3F4w==" saltValue="G6J0eHCOKihxDQYi8vTAPw==" spinCount="100000" sheet="1" objects="1" scenarios="1" selectLockedCells="1"/>
  <autoFilter ref="C82:K82"/>
  <mergeCells count="12">
    <mergeCell ref="E75:H75"/>
    <mergeCell ref="G1:H1"/>
    <mergeCell ref="L2:V2"/>
    <mergeCell ref="E7:H7"/>
    <mergeCell ref="E9:H9"/>
    <mergeCell ref="E11:H11"/>
    <mergeCell ref="E26:H26"/>
    <mergeCell ref="E47:H47"/>
    <mergeCell ref="E49:H49"/>
    <mergeCell ref="E51:H51"/>
    <mergeCell ref="E71:H71"/>
    <mergeCell ref="E73:H73"/>
  </mergeCells>
  <hyperlinks>
    <hyperlink ref="F1:G1" location="C2" tooltip="Krycí list soupisu" display="1) Krycí list soupisu"/>
    <hyperlink ref="G1:H1" location="C58" tooltip="Rekapitulace" display="2) Rekapitulace"/>
    <hyperlink ref="J1" location="C82"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373"/>
  <sheetViews>
    <sheetView showGridLines="0" workbookViewId="0">
      <pane ySplit="1" topLeftCell="A69" activePane="bottomLeft" state="frozenSplit"/>
      <selection pane="bottomLeft" activeCell="I85" sqref="I85"/>
    </sheetView>
  </sheetViews>
  <sheetFormatPr defaultColWidth="10.5" defaultRowHeight="14.25" customHeight="1" x14ac:dyDescent="0.3"/>
  <cols>
    <col min="1" max="1" width="8.33203125" style="90" customWidth="1"/>
    <col min="2" max="2" width="1.6640625" style="90" customWidth="1"/>
    <col min="3" max="3" width="4.1640625" style="90" customWidth="1"/>
    <col min="4" max="4" width="4.33203125" style="90" customWidth="1"/>
    <col min="5" max="5" width="17.1640625" style="90" customWidth="1"/>
    <col min="6" max="6" width="90.83203125" style="90" customWidth="1"/>
    <col min="7" max="7" width="8.6640625" style="90" customWidth="1"/>
    <col min="8" max="8" width="11.1640625" style="90" customWidth="1"/>
    <col min="9" max="9" width="12.6640625" style="90" customWidth="1"/>
    <col min="10" max="10" width="23.5" style="90" customWidth="1"/>
    <col min="11" max="11" width="15.5" style="90" customWidth="1"/>
    <col min="12" max="12" width="10.5" style="170" customWidth="1"/>
    <col min="13" max="18" width="10.5" style="90" hidden="1" customWidth="1"/>
    <col min="19" max="19" width="8.1640625" style="90" hidden="1" customWidth="1"/>
    <col min="20" max="20" width="29.6640625" style="90" hidden="1" customWidth="1"/>
    <col min="21" max="21" width="16.33203125" style="90" hidden="1" customWidth="1"/>
    <col min="22" max="22" width="12.33203125" style="90" customWidth="1"/>
    <col min="23" max="23" width="16.33203125" style="90" customWidth="1"/>
    <col min="24" max="24" width="12.1640625" style="90" customWidth="1"/>
    <col min="25" max="25" width="15" style="90" customWidth="1"/>
    <col min="26" max="26" width="11" style="90" customWidth="1"/>
    <col min="27" max="27" width="15" style="90" customWidth="1"/>
    <col min="28" max="28" width="16.33203125" style="90" customWidth="1"/>
    <col min="29" max="29" width="11" style="90" customWidth="1"/>
    <col min="30" max="30" width="15" style="90" customWidth="1"/>
    <col min="31" max="31" width="16.33203125" style="90" customWidth="1"/>
    <col min="32" max="43" width="10.5" style="170" customWidth="1"/>
    <col min="44" max="65" width="10.5" style="90" hidden="1" customWidth="1"/>
    <col min="66" max="16384" width="10.5" style="170"/>
  </cols>
  <sheetData>
    <row r="1" spans="1:256" s="89" customFormat="1" ht="22.5" customHeight="1" x14ac:dyDescent="0.3">
      <c r="A1" s="4"/>
      <c r="B1" s="2"/>
      <c r="C1" s="2"/>
      <c r="D1" s="3" t="s">
        <v>1</v>
      </c>
      <c r="E1" s="2"/>
      <c r="F1" s="6" t="s">
        <v>2044</v>
      </c>
      <c r="G1" s="303" t="s">
        <v>2045</v>
      </c>
      <c r="H1" s="303"/>
      <c r="I1" s="2"/>
      <c r="J1" s="6" t="s">
        <v>2046</v>
      </c>
      <c r="K1" s="3" t="s">
        <v>113</v>
      </c>
      <c r="L1" s="6" t="s">
        <v>2047</v>
      </c>
      <c r="M1" s="6"/>
      <c r="N1" s="6"/>
      <c r="O1" s="6"/>
      <c r="P1" s="6"/>
      <c r="Q1" s="6"/>
      <c r="R1" s="6"/>
      <c r="S1" s="6"/>
      <c r="T1" s="6"/>
      <c r="U1" s="5"/>
      <c r="V1" s="5"/>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s="90" customFormat="1" ht="37.5" customHeight="1" x14ac:dyDescent="0.3">
      <c r="L2" s="300" t="s">
        <v>5</v>
      </c>
      <c r="M2" s="264"/>
      <c r="N2" s="264"/>
      <c r="O2" s="264"/>
      <c r="P2" s="264"/>
      <c r="Q2" s="264"/>
      <c r="R2" s="264"/>
      <c r="S2" s="264"/>
      <c r="T2" s="264"/>
      <c r="U2" s="264"/>
      <c r="V2" s="264"/>
      <c r="AT2" s="90" t="s">
        <v>109</v>
      </c>
    </row>
    <row r="3" spans="1:256" s="90" customFormat="1" ht="7.5" customHeight="1" x14ac:dyDescent="0.3">
      <c r="B3" s="91"/>
      <c r="C3" s="92"/>
      <c r="D3" s="92"/>
      <c r="E3" s="92"/>
      <c r="F3" s="92"/>
      <c r="G3" s="92"/>
      <c r="H3" s="92"/>
      <c r="I3" s="92"/>
      <c r="J3" s="92"/>
      <c r="K3" s="93"/>
      <c r="AT3" s="90" t="s">
        <v>79</v>
      </c>
    </row>
    <row r="4" spans="1:256" s="90" customFormat="1" ht="37.5" customHeight="1" x14ac:dyDescent="0.3">
      <c r="B4" s="94"/>
      <c r="D4" s="95" t="s">
        <v>114</v>
      </c>
      <c r="K4" s="96"/>
      <c r="M4" s="97" t="s">
        <v>10</v>
      </c>
      <c r="AT4" s="90" t="s">
        <v>3</v>
      </c>
    </row>
    <row r="5" spans="1:256" s="90" customFormat="1" ht="7.5" customHeight="1" x14ac:dyDescent="0.3">
      <c r="B5" s="94"/>
      <c r="K5" s="96"/>
    </row>
    <row r="6" spans="1:256" s="90" customFormat="1" ht="15.75" customHeight="1" x14ac:dyDescent="0.3">
      <c r="B6" s="94"/>
      <c r="D6" s="98" t="s">
        <v>14</v>
      </c>
      <c r="K6" s="96"/>
    </row>
    <row r="7" spans="1:256" s="90" customFormat="1" ht="15.75" customHeight="1" x14ac:dyDescent="0.3">
      <c r="B7" s="94"/>
      <c r="E7" s="304" t="str">
        <f>'Rekapitulace stavby'!$K$6</f>
        <v>REKONSTRUKCE OBJEKTU I KRAJSKÉ ZDRAVOTNÍ a.s. - NEMOCNICE DĚČÍN o.z.</v>
      </c>
      <c r="F7" s="264"/>
      <c r="G7" s="264"/>
      <c r="H7" s="264"/>
      <c r="K7" s="96"/>
    </row>
    <row r="8" spans="1:256" s="90" customFormat="1" ht="15.75" customHeight="1" x14ac:dyDescent="0.3">
      <c r="B8" s="94"/>
      <c r="D8" s="98" t="s">
        <v>115</v>
      </c>
      <c r="K8" s="96"/>
    </row>
    <row r="9" spans="1:256" s="99" customFormat="1" ht="16.5" customHeight="1" x14ac:dyDescent="0.3">
      <c r="B9" s="100"/>
      <c r="E9" s="304" t="s">
        <v>2033</v>
      </c>
      <c r="F9" s="305"/>
      <c r="G9" s="305"/>
      <c r="H9" s="305"/>
      <c r="K9" s="101"/>
    </row>
    <row r="10" spans="1:256" s="102" customFormat="1" ht="15.75" customHeight="1" x14ac:dyDescent="0.3">
      <c r="B10" s="103"/>
      <c r="D10" s="98" t="s">
        <v>257</v>
      </c>
      <c r="K10" s="104"/>
    </row>
    <row r="11" spans="1:256" s="102" customFormat="1" ht="37.5" customHeight="1" x14ac:dyDescent="0.3">
      <c r="B11" s="103"/>
      <c r="E11" s="301" t="s">
        <v>2034</v>
      </c>
      <c r="F11" s="270"/>
      <c r="G11" s="270"/>
      <c r="H11" s="270"/>
      <c r="K11" s="104"/>
    </row>
    <row r="12" spans="1:256" s="102" customFormat="1" ht="14.25" customHeight="1" x14ac:dyDescent="0.3">
      <c r="B12" s="103"/>
      <c r="K12" s="104"/>
    </row>
    <row r="13" spans="1:256" s="102" customFormat="1" ht="15" customHeight="1" x14ac:dyDescent="0.3">
      <c r="B13" s="103"/>
      <c r="D13" s="98" t="s">
        <v>16</v>
      </c>
      <c r="F13" s="105"/>
      <c r="I13" s="98" t="s">
        <v>18</v>
      </c>
      <c r="J13" s="105"/>
      <c r="K13" s="104"/>
    </row>
    <row r="14" spans="1:256" s="102" customFormat="1" ht="15" customHeight="1" x14ac:dyDescent="0.3">
      <c r="B14" s="103"/>
      <c r="D14" s="98" t="s">
        <v>20</v>
      </c>
      <c r="F14" s="105" t="s">
        <v>21</v>
      </c>
      <c r="I14" s="98" t="s">
        <v>22</v>
      </c>
      <c r="J14" s="106" t="str">
        <f>'Rekapitulace stavby'!$AN$8</f>
        <v>22.05.2016</v>
      </c>
      <c r="K14" s="104"/>
    </row>
    <row r="15" spans="1:256" s="102" customFormat="1" ht="12" customHeight="1" x14ac:dyDescent="0.3">
      <c r="B15" s="103"/>
      <c r="K15" s="104"/>
    </row>
    <row r="16" spans="1:256" s="102" customFormat="1" ht="15" customHeight="1" x14ac:dyDescent="0.3">
      <c r="B16" s="103"/>
      <c r="D16" s="98" t="s">
        <v>26</v>
      </c>
      <c r="I16" s="98" t="s">
        <v>27</v>
      </c>
      <c r="J16" s="105"/>
      <c r="K16" s="104"/>
    </row>
    <row r="17" spans="2:11" s="102" customFormat="1" ht="18.75" customHeight="1" x14ac:dyDescent="0.3">
      <c r="B17" s="103"/>
      <c r="E17" s="105" t="s">
        <v>28</v>
      </c>
      <c r="I17" s="98" t="s">
        <v>29</v>
      </c>
      <c r="J17" s="105"/>
      <c r="K17" s="104"/>
    </row>
    <row r="18" spans="2:11" s="102" customFormat="1" ht="7.5" customHeight="1" x14ac:dyDescent="0.3">
      <c r="B18" s="103"/>
      <c r="K18" s="104"/>
    </row>
    <row r="19" spans="2:11" s="102" customFormat="1" ht="15" customHeight="1" x14ac:dyDescent="0.3">
      <c r="B19" s="103"/>
      <c r="D19" s="98" t="s">
        <v>30</v>
      </c>
      <c r="I19" s="98" t="s">
        <v>27</v>
      </c>
      <c r="J19" s="105"/>
      <c r="K19" s="104"/>
    </row>
    <row r="20" spans="2:11" s="102" customFormat="1" ht="18.75" customHeight="1" x14ac:dyDescent="0.3">
      <c r="B20" s="103"/>
      <c r="E20" s="105" t="s">
        <v>31</v>
      </c>
      <c r="I20" s="98" t="s">
        <v>29</v>
      </c>
      <c r="J20" s="105"/>
      <c r="K20" s="104"/>
    </row>
    <row r="21" spans="2:11" s="102" customFormat="1" ht="7.5" customHeight="1" x14ac:dyDescent="0.3">
      <c r="B21" s="103"/>
      <c r="K21" s="104"/>
    </row>
    <row r="22" spans="2:11" s="102" customFormat="1" ht="15" customHeight="1" x14ac:dyDescent="0.3">
      <c r="B22" s="103"/>
      <c r="D22" s="98" t="s">
        <v>32</v>
      </c>
      <c r="I22" s="98" t="s">
        <v>27</v>
      </c>
      <c r="J22" s="105"/>
      <c r="K22" s="104"/>
    </row>
    <row r="23" spans="2:11" s="102" customFormat="1" ht="18.75" customHeight="1" x14ac:dyDescent="0.3">
      <c r="B23" s="103"/>
      <c r="E23" s="105" t="s">
        <v>33</v>
      </c>
      <c r="I23" s="98" t="s">
        <v>29</v>
      </c>
      <c r="J23" s="105"/>
      <c r="K23" s="104"/>
    </row>
    <row r="24" spans="2:11" s="102" customFormat="1" ht="7.5" customHeight="1" x14ac:dyDescent="0.3">
      <c r="B24" s="103"/>
      <c r="K24" s="104"/>
    </row>
    <row r="25" spans="2:11" s="102" customFormat="1" ht="15" customHeight="1" x14ac:dyDescent="0.3">
      <c r="B25" s="103"/>
      <c r="D25" s="98" t="s">
        <v>35</v>
      </c>
      <c r="K25" s="104"/>
    </row>
    <row r="26" spans="2:11" s="99" customFormat="1" ht="81" customHeight="1" x14ac:dyDescent="0.3">
      <c r="B26" s="100"/>
      <c r="E26" s="266" t="s">
        <v>36</v>
      </c>
      <c r="F26" s="305"/>
      <c r="G26" s="305"/>
      <c r="H26" s="305"/>
      <c r="K26" s="101"/>
    </row>
    <row r="27" spans="2:11" s="102" customFormat="1" ht="7.5" customHeight="1" x14ac:dyDescent="0.3">
      <c r="B27" s="103"/>
      <c r="K27" s="104"/>
    </row>
    <row r="28" spans="2:11" s="102" customFormat="1" ht="7.5" customHeight="1" x14ac:dyDescent="0.3">
      <c r="B28" s="103"/>
      <c r="D28" s="107"/>
      <c r="E28" s="107"/>
      <c r="F28" s="107"/>
      <c r="G28" s="107"/>
      <c r="H28" s="107"/>
      <c r="I28" s="107"/>
      <c r="J28" s="107"/>
      <c r="K28" s="108"/>
    </row>
    <row r="29" spans="2:11" s="102" customFormat="1" ht="26.25" customHeight="1" x14ac:dyDescent="0.3">
      <c r="B29" s="103"/>
      <c r="D29" s="109" t="s">
        <v>37</v>
      </c>
      <c r="J29" s="110">
        <f>ROUND($J$83,2)</f>
        <v>0</v>
      </c>
      <c r="K29" s="104"/>
    </row>
    <row r="30" spans="2:11" s="102" customFormat="1" ht="7.5" customHeight="1" x14ac:dyDescent="0.3">
      <c r="B30" s="103"/>
      <c r="D30" s="107"/>
      <c r="E30" s="107"/>
      <c r="F30" s="107"/>
      <c r="G30" s="107"/>
      <c r="H30" s="107"/>
      <c r="I30" s="107"/>
      <c r="J30" s="107"/>
      <c r="K30" s="108"/>
    </row>
    <row r="31" spans="2:11" s="102" customFormat="1" ht="15" customHeight="1" x14ac:dyDescent="0.3">
      <c r="B31" s="103"/>
      <c r="F31" s="111" t="s">
        <v>39</v>
      </c>
      <c r="I31" s="111" t="s">
        <v>38</v>
      </c>
      <c r="J31" s="111" t="s">
        <v>40</v>
      </c>
      <c r="K31" s="104"/>
    </row>
    <row r="32" spans="2:11" s="102" customFormat="1" ht="15" customHeight="1" x14ac:dyDescent="0.3">
      <c r="B32" s="103"/>
      <c r="D32" s="112" t="s">
        <v>41</v>
      </c>
      <c r="E32" s="112" t="s">
        <v>42</v>
      </c>
      <c r="F32" s="113">
        <f>ROUND(SUM($BE$83:$BE$85),2)</f>
        <v>0</v>
      </c>
      <c r="I32" s="114">
        <v>0.21</v>
      </c>
      <c r="J32" s="113">
        <f>ROUND(ROUND((SUM($BE$83:$BE$85)),2)*$I$32,2)</f>
        <v>0</v>
      </c>
      <c r="K32" s="104"/>
    </row>
    <row r="33" spans="2:11" s="102" customFormat="1" ht="15" customHeight="1" x14ac:dyDescent="0.3">
      <c r="B33" s="103"/>
      <c r="E33" s="112" t="s">
        <v>43</v>
      </c>
      <c r="F33" s="113">
        <f>ROUND(SUM($BF$83:$BF$85),2)</f>
        <v>0</v>
      </c>
      <c r="I33" s="114">
        <v>0.15</v>
      </c>
      <c r="J33" s="113">
        <f>ROUND(ROUND((SUM($BF$83:$BF$85)),2)*$I$33,2)</f>
        <v>0</v>
      </c>
      <c r="K33" s="104"/>
    </row>
    <row r="34" spans="2:11" s="102" customFormat="1" ht="15" hidden="1" customHeight="1" x14ac:dyDescent="0.3">
      <c r="B34" s="103"/>
      <c r="E34" s="112" t="s">
        <v>44</v>
      </c>
      <c r="F34" s="113">
        <f>ROUND(SUM($BG$83:$BG$85),2)</f>
        <v>0</v>
      </c>
      <c r="I34" s="114">
        <v>0.21</v>
      </c>
      <c r="J34" s="113">
        <v>0</v>
      </c>
      <c r="K34" s="104"/>
    </row>
    <row r="35" spans="2:11" s="102" customFormat="1" ht="15" hidden="1" customHeight="1" x14ac:dyDescent="0.3">
      <c r="B35" s="103"/>
      <c r="E35" s="112" t="s">
        <v>45</v>
      </c>
      <c r="F35" s="113">
        <f>ROUND(SUM($BH$83:$BH$85),2)</f>
        <v>0</v>
      </c>
      <c r="I35" s="114">
        <v>0.15</v>
      </c>
      <c r="J35" s="113">
        <v>0</v>
      </c>
      <c r="K35" s="104"/>
    </row>
    <row r="36" spans="2:11" s="102" customFormat="1" ht="15" hidden="1" customHeight="1" x14ac:dyDescent="0.3">
      <c r="B36" s="103"/>
      <c r="E36" s="112" t="s">
        <v>46</v>
      </c>
      <c r="F36" s="113">
        <f>ROUND(SUM($BI$83:$BI$85),2)</f>
        <v>0</v>
      </c>
      <c r="I36" s="114">
        <v>0</v>
      </c>
      <c r="J36" s="113">
        <v>0</v>
      </c>
      <c r="K36" s="104"/>
    </row>
    <row r="37" spans="2:11" s="102" customFormat="1" ht="7.5" customHeight="1" x14ac:dyDescent="0.3">
      <c r="B37" s="103"/>
      <c r="K37" s="104"/>
    </row>
    <row r="38" spans="2:11" s="102" customFormat="1" ht="26.25" customHeight="1" x14ac:dyDescent="0.3">
      <c r="B38" s="103"/>
      <c r="C38" s="115"/>
      <c r="D38" s="116" t="s">
        <v>47</v>
      </c>
      <c r="E38" s="117"/>
      <c r="F38" s="117"/>
      <c r="G38" s="118" t="s">
        <v>48</v>
      </c>
      <c r="H38" s="119" t="s">
        <v>49</v>
      </c>
      <c r="I38" s="117"/>
      <c r="J38" s="120">
        <f>SUM($J$29:$J$36)</f>
        <v>0</v>
      </c>
      <c r="K38" s="121"/>
    </row>
    <row r="39" spans="2:11" s="102" customFormat="1" ht="15" customHeight="1" x14ac:dyDescent="0.3">
      <c r="B39" s="122"/>
      <c r="C39" s="123"/>
      <c r="D39" s="123"/>
      <c r="E39" s="123"/>
      <c r="F39" s="123"/>
      <c r="G39" s="123"/>
      <c r="H39" s="123"/>
      <c r="I39" s="123"/>
      <c r="J39" s="123"/>
      <c r="K39" s="124"/>
    </row>
    <row r="43" spans="2:11" s="102" customFormat="1" ht="7.5" customHeight="1" x14ac:dyDescent="0.3">
      <c r="B43" s="125"/>
      <c r="C43" s="126"/>
      <c r="D43" s="126"/>
      <c r="E43" s="126"/>
      <c r="F43" s="126"/>
      <c r="G43" s="126"/>
      <c r="H43" s="126"/>
      <c r="I43" s="126"/>
      <c r="J43" s="126"/>
      <c r="K43" s="127"/>
    </row>
    <row r="44" spans="2:11" s="102" customFormat="1" ht="37.5" customHeight="1" x14ac:dyDescent="0.3">
      <c r="B44" s="103"/>
      <c r="C44" s="95" t="s">
        <v>117</v>
      </c>
      <c r="K44" s="104"/>
    </row>
    <row r="45" spans="2:11" s="102" customFormat="1" ht="7.5" customHeight="1" x14ac:dyDescent="0.3">
      <c r="B45" s="103"/>
      <c r="K45" s="104"/>
    </row>
    <row r="46" spans="2:11" s="102" customFormat="1" ht="15" customHeight="1" x14ac:dyDescent="0.3">
      <c r="B46" s="103"/>
      <c r="C46" s="98" t="s">
        <v>14</v>
      </c>
      <c r="K46" s="104"/>
    </row>
    <row r="47" spans="2:11" s="102" customFormat="1" ht="16.5" customHeight="1" x14ac:dyDescent="0.3">
      <c r="B47" s="103"/>
      <c r="E47" s="304" t="str">
        <f>$E$7</f>
        <v>REKONSTRUKCE OBJEKTU I KRAJSKÉ ZDRAVOTNÍ a.s. - NEMOCNICE DĚČÍN o.z.</v>
      </c>
      <c r="F47" s="270"/>
      <c r="G47" s="270"/>
      <c r="H47" s="270"/>
      <c r="K47" s="104"/>
    </row>
    <row r="48" spans="2:11" s="90" customFormat="1" ht="15.75" customHeight="1" x14ac:dyDescent="0.3">
      <c r="B48" s="94"/>
      <c r="C48" s="98" t="s">
        <v>115</v>
      </c>
      <c r="K48" s="96"/>
    </row>
    <row r="49" spans="2:47" s="102" customFormat="1" ht="16.5" customHeight="1" x14ac:dyDescent="0.3">
      <c r="B49" s="103"/>
      <c r="E49" s="304" t="s">
        <v>2033</v>
      </c>
      <c r="F49" s="270"/>
      <c r="G49" s="270"/>
      <c r="H49" s="270"/>
      <c r="K49" s="104"/>
    </row>
    <row r="50" spans="2:47" s="102" customFormat="1" ht="15" customHeight="1" x14ac:dyDescent="0.3">
      <c r="B50" s="103"/>
      <c r="C50" s="98" t="s">
        <v>257</v>
      </c>
      <c r="K50" s="104"/>
    </row>
    <row r="51" spans="2:47" s="102" customFormat="1" ht="19.5" customHeight="1" x14ac:dyDescent="0.3">
      <c r="B51" s="103"/>
      <c r="E51" s="301" t="str">
        <f>$E$11</f>
        <v>IO 01 - Výměna části areálové kanalizace</v>
      </c>
      <c r="F51" s="270"/>
      <c r="G51" s="270"/>
      <c r="H51" s="270"/>
      <c r="K51" s="104"/>
    </row>
    <row r="52" spans="2:47" s="102" customFormat="1" ht="7.5" customHeight="1" x14ac:dyDescent="0.3">
      <c r="B52" s="103"/>
      <c r="K52" s="104"/>
    </row>
    <row r="53" spans="2:47" s="102" customFormat="1" ht="18.75" customHeight="1" x14ac:dyDescent="0.3">
      <c r="B53" s="103"/>
      <c r="C53" s="98" t="s">
        <v>20</v>
      </c>
      <c r="F53" s="105" t="str">
        <f>$F$14</f>
        <v>Děčín</v>
      </c>
      <c r="I53" s="98" t="s">
        <v>22</v>
      </c>
      <c r="J53" s="106" t="str">
        <f>IF($J$14="","",$J$14)</f>
        <v>22.05.2016</v>
      </c>
      <c r="K53" s="104"/>
    </row>
    <row r="54" spans="2:47" s="102" customFormat="1" ht="7.5" customHeight="1" x14ac:dyDescent="0.3">
      <c r="B54" s="103"/>
      <c r="K54" s="104"/>
    </row>
    <row r="55" spans="2:47" s="102" customFormat="1" ht="15.75" customHeight="1" x14ac:dyDescent="0.3">
      <c r="B55" s="103"/>
      <c r="C55" s="98" t="s">
        <v>26</v>
      </c>
      <c r="F55" s="105" t="str">
        <f>$E$17</f>
        <v>KRAJSKÁ ZDRAVOTNÍ a.s.</v>
      </c>
      <c r="I55" s="98" t="s">
        <v>32</v>
      </c>
      <c r="J55" s="105" t="str">
        <f>$E$23</f>
        <v>KANIA a.s. , Ostrava</v>
      </c>
      <c r="K55" s="104"/>
    </row>
    <row r="56" spans="2:47" s="102" customFormat="1" ht="15" customHeight="1" x14ac:dyDescent="0.3">
      <c r="B56" s="103"/>
      <c r="C56" s="98" t="s">
        <v>30</v>
      </c>
      <c r="F56" s="105" t="str">
        <f>IF($E$20="","",$E$20)</f>
        <v>Na základě výběrového řízení</v>
      </c>
      <c r="K56" s="104"/>
    </row>
    <row r="57" spans="2:47" s="102" customFormat="1" ht="11.25" customHeight="1" x14ac:dyDescent="0.3">
      <c r="B57" s="103"/>
      <c r="K57" s="104"/>
    </row>
    <row r="58" spans="2:47" s="102" customFormat="1" ht="30" customHeight="1" x14ac:dyDescent="0.3">
      <c r="B58" s="103"/>
      <c r="C58" s="128" t="s">
        <v>118</v>
      </c>
      <c r="D58" s="115"/>
      <c r="E58" s="115"/>
      <c r="F58" s="115"/>
      <c r="G58" s="115"/>
      <c r="H58" s="115"/>
      <c r="I58" s="115"/>
      <c r="J58" s="129" t="s">
        <v>119</v>
      </c>
      <c r="K58" s="130"/>
    </row>
    <row r="59" spans="2:47" s="102" customFormat="1" ht="11.25" customHeight="1" x14ac:dyDescent="0.3">
      <c r="B59" s="103"/>
      <c r="K59" s="104"/>
    </row>
    <row r="60" spans="2:47" s="102" customFormat="1" ht="30" customHeight="1" x14ac:dyDescent="0.3">
      <c r="B60" s="103"/>
      <c r="C60" s="131" t="s">
        <v>120</v>
      </c>
      <c r="J60" s="110">
        <f>$J$83</f>
        <v>0</v>
      </c>
      <c r="K60" s="104"/>
      <c r="AU60" s="102" t="s">
        <v>121</v>
      </c>
    </row>
    <row r="61" spans="2:47" s="132" customFormat="1" ht="25.5" customHeight="1" x14ac:dyDescent="0.3">
      <c r="B61" s="133"/>
      <c r="D61" s="134" t="s">
        <v>270</v>
      </c>
      <c r="E61" s="134"/>
      <c r="F61" s="134"/>
      <c r="G61" s="134"/>
      <c r="H61" s="134"/>
      <c r="I61" s="134"/>
      <c r="J61" s="135">
        <f>$J$84</f>
        <v>0</v>
      </c>
      <c r="K61" s="136"/>
    </row>
    <row r="62" spans="2:47" s="102" customFormat="1" ht="22.5" customHeight="1" x14ac:dyDescent="0.3">
      <c r="B62" s="103"/>
      <c r="K62" s="104"/>
    </row>
    <row r="63" spans="2:47" s="102" customFormat="1" ht="7.5" customHeight="1" x14ac:dyDescent="0.3">
      <c r="B63" s="122"/>
      <c r="C63" s="123"/>
      <c r="D63" s="123"/>
      <c r="E63" s="123"/>
      <c r="F63" s="123"/>
      <c r="G63" s="123"/>
      <c r="H63" s="123"/>
      <c r="I63" s="123"/>
      <c r="J63" s="123"/>
      <c r="K63" s="124"/>
    </row>
    <row r="67" spans="2:12" s="102" customFormat="1" ht="7.5" customHeight="1" x14ac:dyDescent="0.3">
      <c r="B67" s="125"/>
      <c r="C67" s="126"/>
      <c r="D67" s="126"/>
      <c r="E67" s="126"/>
      <c r="F67" s="126"/>
      <c r="G67" s="126"/>
      <c r="H67" s="126"/>
      <c r="I67" s="126"/>
      <c r="J67" s="126"/>
      <c r="K67" s="126"/>
      <c r="L67" s="103"/>
    </row>
    <row r="68" spans="2:12" s="102" customFormat="1" ht="37.5" customHeight="1" x14ac:dyDescent="0.3">
      <c r="B68" s="103"/>
      <c r="C68" s="95" t="s">
        <v>125</v>
      </c>
      <c r="L68" s="103"/>
    </row>
    <row r="69" spans="2:12" s="102" customFormat="1" ht="7.5" customHeight="1" x14ac:dyDescent="0.3">
      <c r="B69" s="103"/>
      <c r="L69" s="103"/>
    </row>
    <row r="70" spans="2:12" s="102" customFormat="1" ht="15" customHeight="1" x14ac:dyDescent="0.3">
      <c r="B70" s="103"/>
      <c r="C70" s="98" t="s">
        <v>14</v>
      </c>
      <c r="L70" s="103"/>
    </row>
    <row r="71" spans="2:12" s="102" customFormat="1" ht="16.5" customHeight="1" x14ac:dyDescent="0.3">
      <c r="B71" s="103"/>
      <c r="E71" s="304" t="str">
        <f>$E$7</f>
        <v>REKONSTRUKCE OBJEKTU I KRAJSKÉ ZDRAVOTNÍ a.s. - NEMOCNICE DĚČÍN o.z.</v>
      </c>
      <c r="F71" s="270"/>
      <c r="G71" s="270"/>
      <c r="H71" s="270"/>
      <c r="L71" s="103"/>
    </row>
    <row r="72" spans="2:12" s="90" customFormat="1" ht="15.75" customHeight="1" x14ac:dyDescent="0.3">
      <c r="B72" s="94"/>
      <c r="C72" s="98" t="s">
        <v>115</v>
      </c>
      <c r="L72" s="94"/>
    </row>
    <row r="73" spans="2:12" s="102" customFormat="1" ht="16.5" customHeight="1" x14ac:dyDescent="0.3">
      <c r="B73" s="103"/>
      <c r="E73" s="304" t="s">
        <v>2033</v>
      </c>
      <c r="F73" s="270"/>
      <c r="G73" s="270"/>
      <c r="H73" s="270"/>
      <c r="L73" s="103"/>
    </row>
    <row r="74" spans="2:12" s="102" customFormat="1" ht="15" customHeight="1" x14ac:dyDescent="0.3">
      <c r="B74" s="103"/>
      <c r="C74" s="98" t="s">
        <v>257</v>
      </c>
      <c r="L74" s="103"/>
    </row>
    <row r="75" spans="2:12" s="102" customFormat="1" ht="19.5" customHeight="1" x14ac:dyDescent="0.3">
      <c r="B75" s="103"/>
      <c r="E75" s="301" t="str">
        <f>$E$11</f>
        <v>IO 01 - Výměna části areálové kanalizace</v>
      </c>
      <c r="F75" s="270"/>
      <c r="G75" s="270"/>
      <c r="H75" s="270"/>
      <c r="L75" s="103"/>
    </row>
    <row r="76" spans="2:12" s="102" customFormat="1" ht="7.5" customHeight="1" x14ac:dyDescent="0.3">
      <c r="B76" s="103"/>
      <c r="L76" s="103"/>
    </row>
    <row r="77" spans="2:12" s="102" customFormat="1" ht="18.75" customHeight="1" x14ac:dyDescent="0.3">
      <c r="B77" s="103"/>
      <c r="C77" s="98" t="s">
        <v>20</v>
      </c>
      <c r="F77" s="105" t="str">
        <f>$F$14</f>
        <v>Děčín</v>
      </c>
      <c r="I77" s="98" t="s">
        <v>22</v>
      </c>
      <c r="J77" s="106" t="str">
        <f>IF($J$14="","",$J$14)</f>
        <v>22.05.2016</v>
      </c>
      <c r="L77" s="103"/>
    </row>
    <row r="78" spans="2:12" s="102" customFormat="1" ht="7.5" customHeight="1" x14ac:dyDescent="0.3">
      <c r="B78" s="103"/>
      <c r="L78" s="103"/>
    </row>
    <row r="79" spans="2:12" s="102" customFormat="1" ht="15.75" customHeight="1" x14ac:dyDescent="0.3">
      <c r="B79" s="103"/>
      <c r="C79" s="98" t="s">
        <v>26</v>
      </c>
      <c r="F79" s="105" t="str">
        <f>$E$17</f>
        <v>KRAJSKÁ ZDRAVOTNÍ a.s.</v>
      </c>
      <c r="I79" s="98" t="s">
        <v>32</v>
      </c>
      <c r="J79" s="105" t="str">
        <f>$E$23</f>
        <v>KANIA a.s. , Ostrava</v>
      </c>
      <c r="L79" s="103"/>
    </row>
    <row r="80" spans="2:12" s="102" customFormat="1" ht="15" customHeight="1" x14ac:dyDescent="0.3">
      <c r="B80" s="103"/>
      <c r="C80" s="98" t="s">
        <v>30</v>
      </c>
      <c r="F80" s="105" t="str">
        <f>IF($E$20="","",$E$20)</f>
        <v>Na základě výběrového řízení</v>
      </c>
      <c r="L80" s="103"/>
    </row>
    <row r="81" spans="2:65" s="102" customFormat="1" ht="11.25" customHeight="1" x14ac:dyDescent="0.3">
      <c r="B81" s="103"/>
      <c r="L81" s="103"/>
    </row>
    <row r="82" spans="2:65" s="137" customFormat="1" ht="30" customHeight="1" x14ac:dyDescent="0.3">
      <c r="B82" s="138"/>
      <c r="C82" s="139" t="s">
        <v>126</v>
      </c>
      <c r="D82" s="140" t="s">
        <v>56</v>
      </c>
      <c r="E82" s="140" t="s">
        <v>52</v>
      </c>
      <c r="F82" s="140" t="s">
        <v>127</v>
      </c>
      <c r="G82" s="140" t="s">
        <v>128</v>
      </c>
      <c r="H82" s="140" t="s">
        <v>129</v>
      </c>
      <c r="I82" s="140" t="s">
        <v>130</v>
      </c>
      <c r="J82" s="140" t="s">
        <v>131</v>
      </c>
      <c r="K82" s="141" t="s">
        <v>132</v>
      </c>
      <c r="L82" s="138"/>
      <c r="M82" s="142" t="s">
        <v>133</v>
      </c>
      <c r="N82" s="143" t="s">
        <v>41</v>
      </c>
      <c r="O82" s="143" t="s">
        <v>134</v>
      </c>
      <c r="P82" s="143" t="s">
        <v>135</v>
      </c>
      <c r="Q82" s="143" t="s">
        <v>136</v>
      </c>
      <c r="R82" s="143" t="s">
        <v>137</v>
      </c>
      <c r="S82" s="143" t="s">
        <v>138</v>
      </c>
      <c r="T82" s="144" t="s">
        <v>139</v>
      </c>
    </row>
    <row r="83" spans="2:65" s="102" customFormat="1" ht="30" customHeight="1" x14ac:dyDescent="0.35">
      <c r="B83" s="103"/>
      <c r="C83" s="131" t="s">
        <v>120</v>
      </c>
      <c r="J83" s="145">
        <f>$BK$83</f>
        <v>0</v>
      </c>
      <c r="L83" s="103"/>
      <c r="M83" s="146"/>
      <c r="N83" s="107"/>
      <c r="O83" s="107"/>
      <c r="P83" s="147">
        <f>$P$84</f>
        <v>0</v>
      </c>
      <c r="Q83" s="107"/>
      <c r="R83" s="147">
        <f>$R$84</f>
        <v>0</v>
      </c>
      <c r="S83" s="107"/>
      <c r="T83" s="148">
        <f>$T$84</f>
        <v>0</v>
      </c>
      <c r="AT83" s="102" t="s">
        <v>70</v>
      </c>
      <c r="AU83" s="102" t="s">
        <v>121</v>
      </c>
      <c r="BK83" s="149">
        <f>$BK$84</f>
        <v>0</v>
      </c>
    </row>
    <row r="84" spans="2:65" s="150" customFormat="1" ht="37.5" customHeight="1" x14ac:dyDescent="0.35">
      <c r="B84" s="151"/>
      <c r="D84" s="152" t="s">
        <v>70</v>
      </c>
      <c r="E84" s="153" t="s">
        <v>1038</v>
      </c>
      <c r="F84" s="153" t="s">
        <v>1039</v>
      </c>
      <c r="J84" s="154">
        <f>$BK$84</f>
        <v>0</v>
      </c>
      <c r="L84" s="151"/>
      <c r="M84" s="155"/>
      <c r="P84" s="156">
        <f>$P$85</f>
        <v>0</v>
      </c>
      <c r="R84" s="156">
        <f>$R$85</f>
        <v>0</v>
      </c>
      <c r="T84" s="157">
        <f>$T$85</f>
        <v>0</v>
      </c>
      <c r="AR84" s="152" t="s">
        <v>79</v>
      </c>
      <c r="AT84" s="152" t="s">
        <v>70</v>
      </c>
      <c r="AU84" s="152" t="s">
        <v>71</v>
      </c>
      <c r="AY84" s="152" t="s">
        <v>142</v>
      </c>
      <c r="BK84" s="158">
        <f>$BK$85</f>
        <v>0</v>
      </c>
    </row>
    <row r="85" spans="2:65" s="102" customFormat="1" ht="15.75" customHeight="1" x14ac:dyDescent="0.3">
      <c r="B85" s="103"/>
      <c r="C85" s="159" t="s">
        <v>77</v>
      </c>
      <c r="D85" s="159" t="s">
        <v>145</v>
      </c>
      <c r="E85" s="160" t="s">
        <v>2035</v>
      </c>
      <c r="F85" s="161" t="s">
        <v>2036</v>
      </c>
      <c r="G85" s="162" t="s">
        <v>148</v>
      </c>
      <c r="H85" s="163">
        <v>1</v>
      </c>
      <c r="I85" s="171"/>
      <c r="J85" s="164">
        <f>ROUND($I$85*$H$85,2)</f>
        <v>0</v>
      </c>
      <c r="K85" s="161"/>
      <c r="L85" s="103"/>
      <c r="M85" s="165"/>
      <c r="N85" s="166" t="s">
        <v>42</v>
      </c>
      <c r="O85" s="167">
        <v>0</v>
      </c>
      <c r="P85" s="167">
        <f>$O$85*$H$85</f>
        <v>0</v>
      </c>
      <c r="Q85" s="167">
        <v>0</v>
      </c>
      <c r="R85" s="167">
        <f>$Q$85*$H$85</f>
        <v>0</v>
      </c>
      <c r="S85" s="167">
        <v>0</v>
      </c>
      <c r="T85" s="168">
        <f>$S$85*$H$85</f>
        <v>0</v>
      </c>
      <c r="AR85" s="99" t="s">
        <v>226</v>
      </c>
      <c r="AT85" s="99" t="s">
        <v>145</v>
      </c>
      <c r="AU85" s="99" t="s">
        <v>77</v>
      </c>
      <c r="AY85" s="102" t="s">
        <v>142</v>
      </c>
      <c r="BE85" s="169">
        <f>IF($N$85="základní",$J$85,0)</f>
        <v>0</v>
      </c>
      <c r="BF85" s="169">
        <f>IF($N$85="snížená",$J$85,0)</f>
        <v>0</v>
      </c>
      <c r="BG85" s="169">
        <f>IF($N$85="zákl. přenesená",$J$85,0)</f>
        <v>0</v>
      </c>
      <c r="BH85" s="169">
        <f>IF($N$85="sníž. přenesená",$J$85,0)</f>
        <v>0</v>
      </c>
      <c r="BI85" s="169">
        <f>IF($N$85="nulová",$J$85,0)</f>
        <v>0</v>
      </c>
      <c r="BJ85" s="99" t="s">
        <v>77</v>
      </c>
      <c r="BK85" s="169">
        <f>ROUND($I$85*$H$85,2)</f>
        <v>0</v>
      </c>
      <c r="BL85" s="99" t="s">
        <v>226</v>
      </c>
      <c r="BM85" s="99" t="s">
        <v>2037</v>
      </c>
    </row>
    <row r="86" spans="2:65" s="102" customFormat="1" ht="7.5" customHeight="1" x14ac:dyDescent="0.3">
      <c r="B86" s="122"/>
      <c r="C86" s="123"/>
      <c r="D86" s="123"/>
      <c r="E86" s="123"/>
      <c r="F86" s="123"/>
      <c r="G86" s="123"/>
      <c r="H86" s="123"/>
      <c r="I86" s="123"/>
      <c r="J86" s="123"/>
      <c r="K86" s="123"/>
      <c r="L86" s="103"/>
    </row>
    <row r="1373" s="90" customFormat="1" ht="14.25" customHeight="1" x14ac:dyDescent="0.3"/>
  </sheetData>
  <sheetProtection algorithmName="SHA-512" hashValue="HdYwfq1sZvFbyhPxKYajYUi3bV6zsRmia7wnWGkVN8GIYjMN0r+iwA0yBVdk+tyEeSeEir6Nf+Q6GlObg9CpGQ==" saltValue="nfrd/MrJejGldWMLVuMt8Q==" spinCount="100000" sheet="1" objects="1" scenarios="1" selectLockedCells="1"/>
  <autoFilter ref="C82:K82"/>
  <mergeCells count="12">
    <mergeCell ref="E75:H75"/>
    <mergeCell ref="G1:H1"/>
    <mergeCell ref="L2:V2"/>
    <mergeCell ref="E7:H7"/>
    <mergeCell ref="E9:H9"/>
    <mergeCell ref="E11:H11"/>
    <mergeCell ref="E26:H26"/>
    <mergeCell ref="E47:H47"/>
    <mergeCell ref="E49:H49"/>
    <mergeCell ref="E51:H51"/>
    <mergeCell ref="E71:H71"/>
    <mergeCell ref="E73:H73"/>
  </mergeCells>
  <hyperlinks>
    <hyperlink ref="F1:G1" location="C2" tooltip="Krycí list soupisu" display="1) Krycí list soupisu"/>
    <hyperlink ref="G1:H1" location="C58" tooltip="Rekapitulace" display="2) Rekapitulace"/>
    <hyperlink ref="J1" location="C82"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vt:i4>
      </vt:variant>
      <vt:variant>
        <vt:lpstr>Pojmenované oblasti</vt:lpstr>
      </vt:variant>
      <vt:variant>
        <vt:i4>21</vt:i4>
      </vt:variant>
    </vt:vector>
  </HeadingPairs>
  <TitlesOfParts>
    <vt:vector size="32" baseType="lpstr">
      <vt:lpstr>Rekapitulace stavby</vt:lpstr>
      <vt:lpstr>VON - Vedlejší a ostatní ...</vt:lpstr>
      <vt:lpstr>SO 01 - D.1.1 - Architekt...</vt:lpstr>
      <vt:lpstr>SO 01 - D.1.4.1 - Zdravot...</vt:lpstr>
      <vt:lpstr>SO 01 - D.1.4.2 - Vzducho...</vt:lpstr>
      <vt:lpstr>SO 01 - D.1.4.3 - Zařízen...</vt:lpstr>
      <vt:lpstr>SO 01 - D.1.4.5 - Silnopr...</vt:lpstr>
      <vt:lpstr>SO 01 - D.1.4.7 - Zařízen...</vt:lpstr>
      <vt:lpstr>IO 01 - Výměna části areá...</vt:lpstr>
      <vt:lpstr>IO 02 - Výměna části areá...</vt:lpstr>
      <vt:lpstr>Pokyny pro vyplnění</vt:lpstr>
      <vt:lpstr>'IO 01 - Výměna části areá...'!Názvy_tisku</vt:lpstr>
      <vt:lpstr>'IO 02 - Výměna části areá...'!Názvy_tisku</vt:lpstr>
      <vt:lpstr>'Rekapitulace stavby'!Názvy_tisku</vt:lpstr>
      <vt:lpstr>'SO 01 - D.1.1 - Architekt...'!Názvy_tisku</vt:lpstr>
      <vt:lpstr>'SO 01 - D.1.4.1 - Zdravot...'!Názvy_tisku</vt:lpstr>
      <vt:lpstr>'SO 01 - D.1.4.2 - Vzducho...'!Názvy_tisku</vt:lpstr>
      <vt:lpstr>'SO 01 - D.1.4.3 - Zařízen...'!Názvy_tisku</vt:lpstr>
      <vt:lpstr>'SO 01 - D.1.4.5 - Silnopr...'!Názvy_tisku</vt:lpstr>
      <vt:lpstr>'SO 01 - D.1.4.7 - Zařízen...'!Názvy_tisku</vt:lpstr>
      <vt:lpstr>'VON - Vedlejší a ostatní ...'!Názvy_tisku</vt:lpstr>
      <vt:lpstr>'IO 01 - Výměna části areá...'!Oblast_tisku</vt:lpstr>
      <vt:lpstr>'IO 02 - Výměna části areá...'!Oblast_tisku</vt:lpstr>
      <vt:lpstr>'Pokyny pro vyplnění'!Oblast_tisku</vt:lpstr>
      <vt:lpstr>'Rekapitulace stavby'!Oblast_tisku</vt:lpstr>
      <vt:lpstr>'SO 01 - D.1.1 - Architekt...'!Oblast_tisku</vt:lpstr>
      <vt:lpstr>'SO 01 - D.1.4.1 - Zdravot...'!Oblast_tisku</vt:lpstr>
      <vt:lpstr>'SO 01 - D.1.4.2 - Vzducho...'!Oblast_tisku</vt:lpstr>
      <vt:lpstr>'SO 01 - D.1.4.3 - Zařízen...'!Oblast_tisku</vt:lpstr>
      <vt:lpstr>'SO 01 - D.1.4.5 - Silnopr...'!Oblast_tisku</vt:lpstr>
      <vt:lpstr>'SO 01 - D.1.4.7 - Zařízen...'!Oblast_tisku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Ondra</dc:creator>
  <cp:lastModifiedBy>Řezáč Matěj</cp:lastModifiedBy>
  <dcterms:created xsi:type="dcterms:W3CDTF">2016-05-22T21:32:43Z</dcterms:created>
  <dcterms:modified xsi:type="dcterms:W3CDTF">2016-07-01T06:17:32Z</dcterms:modified>
</cp:coreProperties>
</file>